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75" yWindow="-75" windowWidth="15165" windowHeight="8310" tabRatio="83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4"/>
  </externalReferences>
  <definedNames>
    <definedName name="new">[1]newLot!$E$5:$E$132</definedName>
    <definedName name="old">[1]oldLot!$E$5:$E$132</definedName>
  </definedNames>
  <calcPr calcId="125725"/>
</workbook>
</file>

<file path=xl/calcChain.xml><?xml version="1.0" encoding="utf-8"?>
<calcChain xmlns="http://schemas.openxmlformats.org/spreadsheetml/2006/main">
  <c r="B5" i="12"/>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4"/>
  <c r="B4" i="7"/>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3"/>
  <c r="B99" i="1"/>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3"/>
  <c r="D25" i="9" l="1"/>
  <c r="E25"/>
  <c r="D26"/>
  <c r="E26"/>
  <c r="D27"/>
  <c r="E27"/>
  <c r="D28"/>
  <c r="E28"/>
  <c r="D29"/>
  <c r="E29"/>
  <c r="D30"/>
  <c r="E30"/>
  <c r="D31"/>
  <c r="E31"/>
  <c r="D32"/>
  <c r="E32"/>
  <c r="D33"/>
  <c r="E33"/>
  <c r="D34"/>
  <c r="E34"/>
  <c r="D35"/>
  <c r="E35"/>
  <c r="D36"/>
  <c r="E36"/>
  <c r="D37"/>
  <c r="E37"/>
  <c r="D38"/>
  <c r="E38"/>
  <c r="D39"/>
  <c r="E39"/>
  <c r="D40"/>
  <c r="E40"/>
  <c r="D41"/>
  <c r="E41"/>
  <c r="D42"/>
  <c r="E42"/>
  <c r="D43"/>
  <c r="E43"/>
  <c r="E24"/>
  <c r="D24"/>
  <c r="Z106" i="12"/>
  <c r="AA106"/>
  <c r="AB106"/>
  <c r="AC106"/>
  <c r="AD106"/>
  <c r="AE106"/>
  <c r="AF106"/>
  <c r="AG106"/>
  <c r="AH106"/>
  <c r="AI106"/>
  <c r="Z107"/>
  <c r="AA107"/>
  <c r="AB107"/>
  <c r="AC107"/>
  <c r="AD107"/>
  <c r="AE107"/>
  <c r="AF107"/>
  <c r="AG107"/>
  <c r="AH107"/>
  <c r="AI107"/>
  <c r="Z108"/>
  <c r="AA108"/>
  <c r="AB108"/>
  <c r="AC108"/>
  <c r="AD108"/>
  <c r="AE108"/>
  <c r="AF108"/>
  <c r="AG108"/>
  <c r="AH108"/>
  <c r="AI108"/>
  <c r="Z109"/>
  <c r="AA109"/>
  <c r="AB109"/>
  <c r="AC109"/>
  <c r="AD109"/>
  <c r="AE109"/>
  <c r="AF109"/>
  <c r="AG109"/>
  <c r="AH109"/>
  <c r="AI109"/>
  <c r="Z110"/>
  <c r="AA110"/>
  <c r="AB110"/>
  <c r="AC110"/>
  <c r="AD110"/>
  <c r="AE110"/>
  <c r="AF110"/>
  <c r="AG110"/>
  <c r="AH110"/>
  <c r="AI110"/>
  <c r="Z111"/>
  <c r="AA111"/>
  <c r="AB111"/>
  <c r="AC111"/>
  <c r="AD111"/>
  <c r="AE111"/>
  <c r="AF111"/>
  <c r="AG111"/>
  <c r="AH111"/>
  <c r="AI111"/>
  <c r="Z112"/>
  <c r="AA112"/>
  <c r="AB112"/>
  <c r="AC112"/>
  <c r="AD112"/>
  <c r="AE112"/>
  <c r="AF112"/>
  <c r="AG112"/>
  <c r="AH112"/>
  <c r="AI112"/>
  <c r="Z113"/>
  <c r="AA113"/>
  <c r="AB113"/>
  <c r="AC113"/>
  <c r="AD113"/>
  <c r="AE113"/>
  <c r="AF113"/>
  <c r="AG113"/>
  <c r="AH113"/>
  <c r="AI113"/>
  <c r="Z114"/>
  <c r="AA114"/>
  <c r="AB114"/>
  <c r="AC114"/>
  <c r="AD114"/>
  <c r="AE114"/>
  <c r="AF114"/>
  <c r="AG114"/>
  <c r="AH114"/>
  <c r="AI114"/>
  <c r="Z115"/>
  <c r="AA115"/>
  <c r="AB115"/>
  <c r="AC115"/>
  <c r="AD115"/>
  <c r="AE115"/>
  <c r="AF115"/>
  <c r="AG115"/>
  <c r="AH115"/>
  <c r="AI115"/>
  <c r="Z116"/>
  <c r="AA116"/>
  <c r="AB116"/>
  <c r="AC116"/>
  <c r="AD116"/>
  <c r="AE116"/>
  <c r="AF116"/>
  <c r="AG116"/>
  <c r="AH116"/>
  <c r="AI116"/>
  <c r="Z117"/>
  <c r="AA117"/>
  <c r="AB117"/>
  <c r="AC117"/>
  <c r="AD117"/>
  <c r="AE117"/>
  <c r="AF117"/>
  <c r="AG117"/>
  <c r="AH117"/>
  <c r="AI117"/>
  <c r="Z118"/>
  <c r="AA118"/>
  <c r="AB118"/>
  <c r="AC118"/>
  <c r="AD118"/>
  <c r="AE118"/>
  <c r="AF118"/>
  <c r="AG118"/>
  <c r="AH118"/>
  <c r="AI118"/>
  <c r="Z119"/>
  <c r="AA119"/>
  <c r="AB119"/>
  <c r="AC119"/>
  <c r="AD119"/>
  <c r="AE119"/>
  <c r="AF119"/>
  <c r="AG119"/>
  <c r="AH119"/>
  <c r="AI119"/>
  <c r="Q192"/>
  <c r="Q193"/>
  <c r="C50" i="4"/>
  <c r="Q194" i="12"/>
  <c r="Q195"/>
  <c r="C48" i="4" s="1"/>
  <c r="R192" i="12"/>
  <c r="R193"/>
  <c r="D50" i="4" s="1"/>
  <c r="R194" i="12"/>
  <c r="R195"/>
  <c r="D48" i="4" s="1"/>
  <c r="S192" i="12"/>
  <c r="S193"/>
  <c r="E50" i="4" s="1"/>
  <c r="S194" i="12"/>
  <c r="S195"/>
  <c r="T192"/>
  <c r="T193"/>
  <c r="T194"/>
  <c r="T195"/>
  <c r="U192"/>
  <c r="U193"/>
  <c r="G50" i="4" s="1"/>
  <c r="U194" i="12"/>
  <c r="U195"/>
  <c r="V192"/>
  <c r="V193"/>
  <c r="V194"/>
  <c r="V195"/>
  <c r="W192"/>
  <c r="W193"/>
  <c r="W194"/>
  <c r="W195"/>
  <c r="X192"/>
  <c r="X193"/>
  <c r="X194"/>
  <c r="X195"/>
  <c r="Y192"/>
  <c r="Y193"/>
  <c r="K50" i="4" s="1"/>
  <c r="Y194" i="12"/>
  <c r="Y195"/>
  <c r="P192"/>
  <c r="P193"/>
  <c r="P194"/>
  <c r="P195"/>
  <c r="E192"/>
  <c r="E193"/>
  <c r="C44" i="4" s="1"/>
  <c r="E194" i="12"/>
  <c r="E195"/>
  <c r="F192"/>
  <c r="F193"/>
  <c r="F194"/>
  <c r="F195"/>
  <c r="G192"/>
  <c r="G193"/>
  <c r="E44" i="4" s="1"/>
  <c r="G194" i="12"/>
  <c r="G195"/>
  <c r="H192"/>
  <c r="H193"/>
  <c r="H194"/>
  <c r="H195"/>
  <c r="I192"/>
  <c r="I193"/>
  <c r="I194"/>
  <c r="I195"/>
  <c r="J192"/>
  <c r="J193"/>
  <c r="J194"/>
  <c r="J195"/>
  <c r="K192"/>
  <c r="K193"/>
  <c r="I44" i="4" s="1"/>
  <c r="K194" i="12"/>
  <c r="K195"/>
  <c r="L192"/>
  <c r="L193"/>
  <c r="L194"/>
  <c r="L195"/>
  <c r="J42" i="4" s="1"/>
  <c r="M192" i="12"/>
  <c r="M193"/>
  <c r="K44" i="4" s="1"/>
  <c r="M194" i="12"/>
  <c r="M195"/>
  <c r="D192"/>
  <c r="D193"/>
  <c r="D194"/>
  <c r="D195"/>
  <c r="Q96"/>
  <c r="Q97"/>
  <c r="C18" i="4" s="1"/>
  <c r="Q98" i="12"/>
  <c r="Q99"/>
  <c r="R96"/>
  <c r="R97"/>
  <c r="R98"/>
  <c r="R99"/>
  <c r="S96"/>
  <c r="S97"/>
  <c r="S98"/>
  <c r="S99"/>
  <c r="T96"/>
  <c r="T97"/>
  <c r="T98"/>
  <c r="T99"/>
  <c r="U96"/>
  <c r="U97"/>
  <c r="U98"/>
  <c r="U99"/>
  <c r="V96"/>
  <c r="V97"/>
  <c r="V98"/>
  <c r="V99"/>
  <c r="W96"/>
  <c r="W97"/>
  <c r="W98"/>
  <c r="W99"/>
  <c r="X96"/>
  <c r="X97"/>
  <c r="X98"/>
  <c r="X99"/>
  <c r="Y96"/>
  <c r="Y97"/>
  <c r="Y98"/>
  <c r="Y99"/>
  <c r="P96"/>
  <c r="P97"/>
  <c r="P98"/>
  <c r="P99"/>
  <c r="E96"/>
  <c r="E97"/>
  <c r="E98"/>
  <c r="E99"/>
  <c r="F96"/>
  <c r="F97"/>
  <c r="F98"/>
  <c r="F99"/>
  <c r="G96"/>
  <c r="G97"/>
  <c r="E12" i="4"/>
  <c r="G98" i="12"/>
  <c r="G99"/>
  <c r="E10" i="4" s="1"/>
  <c r="H96" i="12"/>
  <c r="H97"/>
  <c r="F12" i="4" s="1"/>
  <c r="H98" i="12"/>
  <c r="H99"/>
  <c r="F10" i="4" s="1"/>
  <c r="I96" i="12"/>
  <c r="I97"/>
  <c r="G12" i="4" s="1"/>
  <c r="I98" i="12"/>
  <c r="I99"/>
  <c r="J96"/>
  <c r="J97"/>
  <c r="J98"/>
  <c r="J99"/>
  <c r="K96"/>
  <c r="K97"/>
  <c r="I12" i="4" s="1"/>
  <c r="K98" i="12"/>
  <c r="K99"/>
  <c r="L96"/>
  <c r="L97"/>
  <c r="L98"/>
  <c r="L99"/>
  <c r="M96"/>
  <c r="M97"/>
  <c r="M98"/>
  <c r="M99"/>
  <c r="D96"/>
  <c r="D97"/>
  <c r="D98"/>
  <c r="D99"/>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B32" i="4" s="1"/>
  <c r="B33" s="1"/>
  <c r="D89" i="12"/>
  <c r="D90"/>
  <c r="D91"/>
  <c r="D92"/>
  <c r="D93"/>
  <c r="D94"/>
  <c r="D95"/>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B64" i="4" s="1"/>
  <c r="B65" s="1"/>
  <c r="D185" i="12"/>
  <c r="D186"/>
  <c r="D187"/>
  <c r="Z101" s="1"/>
  <c r="D188"/>
  <c r="Z102" s="1"/>
  <c r="D189"/>
  <c r="Z103" s="1"/>
  <c r="D190"/>
  <c r="Z104" s="1"/>
  <c r="D191"/>
  <c r="Z105" s="1"/>
  <c r="D4"/>
  <c r="P4" i="9"/>
  <c r="Q4"/>
  <c r="R4"/>
  <c r="S4"/>
  <c r="T4"/>
  <c r="U4"/>
  <c r="V4"/>
  <c r="W4"/>
  <c r="X4"/>
  <c r="Y4"/>
  <c r="P5"/>
  <c r="Q5"/>
  <c r="R5"/>
  <c r="S5"/>
  <c r="T5"/>
  <c r="U5"/>
  <c r="V5"/>
  <c r="W5"/>
  <c r="X5"/>
  <c r="Y5"/>
  <c r="P6"/>
  <c r="Q6"/>
  <c r="R6"/>
  <c r="S6"/>
  <c r="T6"/>
  <c r="U6"/>
  <c r="V6"/>
  <c r="W6"/>
  <c r="X6"/>
  <c r="Y6"/>
  <c r="P7"/>
  <c r="Q7"/>
  <c r="R7"/>
  <c r="S7"/>
  <c r="T7"/>
  <c r="U7"/>
  <c r="V7"/>
  <c r="W7"/>
  <c r="X7"/>
  <c r="Y7"/>
  <c r="P8"/>
  <c r="Q8"/>
  <c r="R8"/>
  <c r="S8"/>
  <c r="T8"/>
  <c r="U8"/>
  <c r="V8"/>
  <c r="W8"/>
  <c r="X8"/>
  <c r="Y8"/>
  <c r="P9"/>
  <c r="Q9"/>
  <c r="R9"/>
  <c r="S9"/>
  <c r="T9"/>
  <c r="U9"/>
  <c r="V9"/>
  <c r="W9"/>
  <c r="X9"/>
  <c r="Y9"/>
  <c r="P10"/>
  <c r="Q10"/>
  <c r="R10"/>
  <c r="S10"/>
  <c r="T10"/>
  <c r="U10"/>
  <c r="V10"/>
  <c r="W10"/>
  <c r="X10"/>
  <c r="Y10"/>
  <c r="P11"/>
  <c r="Q11"/>
  <c r="R11"/>
  <c r="S11"/>
  <c r="T11"/>
  <c r="U11"/>
  <c r="V11"/>
  <c r="W11"/>
  <c r="X11"/>
  <c r="Y11"/>
  <c r="P12"/>
  <c r="Q12"/>
  <c r="R12"/>
  <c r="S12"/>
  <c r="T12"/>
  <c r="U12"/>
  <c r="V12"/>
  <c r="W12"/>
  <c r="X12"/>
  <c r="Y12"/>
  <c r="P13"/>
  <c r="Q13"/>
  <c r="R13"/>
  <c r="S13"/>
  <c r="T13"/>
  <c r="U13"/>
  <c r="V13"/>
  <c r="W13"/>
  <c r="X13"/>
  <c r="Y13"/>
  <c r="P14"/>
  <c r="Q14"/>
  <c r="R14"/>
  <c r="S14"/>
  <c r="T14"/>
  <c r="U14"/>
  <c r="V14"/>
  <c r="W14"/>
  <c r="X14"/>
  <c r="Y14"/>
  <c r="P15"/>
  <c r="Q15"/>
  <c r="R15"/>
  <c r="S15"/>
  <c r="T15"/>
  <c r="U15"/>
  <c r="V15"/>
  <c r="W15"/>
  <c r="X15"/>
  <c r="Y15"/>
  <c r="P16"/>
  <c r="Q16"/>
  <c r="R16"/>
  <c r="S16"/>
  <c r="T16"/>
  <c r="U16"/>
  <c r="V16"/>
  <c r="W16"/>
  <c r="X16"/>
  <c r="Y16"/>
  <c r="P17"/>
  <c r="Q17"/>
  <c r="R17"/>
  <c r="S17"/>
  <c r="T17"/>
  <c r="U17"/>
  <c r="V17"/>
  <c r="W17"/>
  <c r="X17"/>
  <c r="Y17"/>
  <c r="P18"/>
  <c r="Q18"/>
  <c r="R18"/>
  <c r="S18"/>
  <c r="T18"/>
  <c r="U18"/>
  <c r="V18"/>
  <c r="W18"/>
  <c r="X18"/>
  <c r="Y18"/>
  <c r="P19"/>
  <c r="Q19"/>
  <c r="R19"/>
  <c r="S19"/>
  <c r="T19"/>
  <c r="U19"/>
  <c r="V19"/>
  <c r="W19"/>
  <c r="X19"/>
  <c r="Y19"/>
  <c r="P20"/>
  <c r="Q20"/>
  <c r="R20"/>
  <c r="S20"/>
  <c r="T20"/>
  <c r="U20"/>
  <c r="V20"/>
  <c r="W20"/>
  <c r="X20"/>
  <c r="Y20"/>
  <c r="P21"/>
  <c r="Q21"/>
  <c r="R21"/>
  <c r="S21"/>
  <c r="T21"/>
  <c r="U21"/>
  <c r="V21"/>
  <c r="W21"/>
  <c r="X21"/>
  <c r="Y21"/>
  <c r="P22"/>
  <c r="Q22"/>
  <c r="R22"/>
  <c r="S22"/>
  <c r="T22"/>
  <c r="U22"/>
  <c r="V22"/>
  <c r="W22"/>
  <c r="X22"/>
  <c r="Y22"/>
  <c r="Y3"/>
  <c r="X3"/>
  <c r="W3"/>
  <c r="V3"/>
  <c r="U3"/>
  <c r="T3"/>
  <c r="S3"/>
  <c r="R3"/>
  <c r="Q3"/>
  <c r="D4"/>
  <c r="E4"/>
  <c r="F4"/>
  <c r="G4"/>
  <c r="H4"/>
  <c r="I4"/>
  <c r="J4"/>
  <c r="K4"/>
  <c r="L4"/>
  <c r="M4"/>
  <c r="D5"/>
  <c r="E5"/>
  <c r="F5"/>
  <c r="G5"/>
  <c r="H5"/>
  <c r="I5"/>
  <c r="J5"/>
  <c r="K5"/>
  <c r="L5"/>
  <c r="M5"/>
  <c r="D6"/>
  <c r="E6"/>
  <c r="F6"/>
  <c r="G6"/>
  <c r="H6"/>
  <c r="I6"/>
  <c r="J6"/>
  <c r="K6"/>
  <c r="L6"/>
  <c r="M6"/>
  <c r="D7"/>
  <c r="E7"/>
  <c r="F7"/>
  <c r="G7"/>
  <c r="H7"/>
  <c r="I7"/>
  <c r="J7"/>
  <c r="K7"/>
  <c r="L7"/>
  <c r="M7"/>
  <c r="D8"/>
  <c r="E8"/>
  <c r="F8"/>
  <c r="G8"/>
  <c r="H8"/>
  <c r="I8"/>
  <c r="J8"/>
  <c r="K8"/>
  <c r="L8"/>
  <c r="M8"/>
  <c r="D9"/>
  <c r="E9"/>
  <c r="F9"/>
  <c r="G9"/>
  <c r="H9"/>
  <c r="I9"/>
  <c r="J9"/>
  <c r="K9"/>
  <c r="L9"/>
  <c r="M9"/>
  <c r="D10"/>
  <c r="E10"/>
  <c r="F10"/>
  <c r="G10"/>
  <c r="H10"/>
  <c r="I10"/>
  <c r="J10"/>
  <c r="K10"/>
  <c r="L10"/>
  <c r="M10"/>
  <c r="D11"/>
  <c r="E11"/>
  <c r="F11"/>
  <c r="G11"/>
  <c r="H11"/>
  <c r="I11"/>
  <c r="J11"/>
  <c r="K11"/>
  <c r="L11"/>
  <c r="M11"/>
  <c r="D12"/>
  <c r="E12"/>
  <c r="F12"/>
  <c r="G12"/>
  <c r="H12"/>
  <c r="I12"/>
  <c r="J12"/>
  <c r="K12"/>
  <c r="L12"/>
  <c r="M12"/>
  <c r="D13"/>
  <c r="E13"/>
  <c r="F13"/>
  <c r="G13"/>
  <c r="H13"/>
  <c r="I13"/>
  <c r="J13"/>
  <c r="K13"/>
  <c r="L13"/>
  <c r="M13"/>
  <c r="D14"/>
  <c r="E14"/>
  <c r="F14"/>
  <c r="G14"/>
  <c r="H14"/>
  <c r="I14"/>
  <c r="J14"/>
  <c r="K14"/>
  <c r="L14"/>
  <c r="M14"/>
  <c r="D15"/>
  <c r="E15"/>
  <c r="F15"/>
  <c r="G15"/>
  <c r="H15"/>
  <c r="I15"/>
  <c r="J15"/>
  <c r="K15"/>
  <c r="L15"/>
  <c r="M15"/>
  <c r="D16"/>
  <c r="E16"/>
  <c r="F16"/>
  <c r="G16"/>
  <c r="H16"/>
  <c r="I16"/>
  <c r="J16"/>
  <c r="K16"/>
  <c r="L16"/>
  <c r="M16"/>
  <c r="D17"/>
  <c r="E17"/>
  <c r="F17"/>
  <c r="G17"/>
  <c r="H17"/>
  <c r="I17"/>
  <c r="J17"/>
  <c r="K17"/>
  <c r="L17"/>
  <c r="M17"/>
  <c r="D18"/>
  <c r="E18"/>
  <c r="F18"/>
  <c r="G18"/>
  <c r="H18"/>
  <c r="I18"/>
  <c r="J18"/>
  <c r="K18"/>
  <c r="L18"/>
  <c r="M18"/>
  <c r="D19"/>
  <c r="E19"/>
  <c r="F19"/>
  <c r="G19"/>
  <c r="H19"/>
  <c r="I19"/>
  <c r="J19"/>
  <c r="K19"/>
  <c r="L19"/>
  <c r="M19"/>
  <c r="D20"/>
  <c r="E20"/>
  <c r="F20"/>
  <c r="G20"/>
  <c r="H20"/>
  <c r="I20"/>
  <c r="J20"/>
  <c r="K20"/>
  <c r="L20"/>
  <c r="M20"/>
  <c r="D21"/>
  <c r="E21"/>
  <c r="F21"/>
  <c r="G21"/>
  <c r="H21"/>
  <c r="I21"/>
  <c r="J21"/>
  <c r="K21"/>
  <c r="L21"/>
  <c r="M21"/>
  <c r="D22"/>
  <c r="E22"/>
  <c r="F22"/>
  <c r="G22"/>
  <c r="H22"/>
  <c r="I22"/>
  <c r="J22"/>
  <c r="K22"/>
  <c r="L22"/>
  <c r="M22"/>
  <c r="M3"/>
  <c r="L3"/>
  <c r="K3"/>
  <c r="J3"/>
  <c r="I3"/>
  <c r="H3"/>
  <c r="G3"/>
  <c r="F3"/>
  <c r="E3"/>
  <c r="B25"/>
  <c r="B26"/>
  <c r="B27"/>
  <c r="B28"/>
  <c r="B29"/>
  <c r="B30"/>
  <c r="B31"/>
  <c r="B32"/>
  <c r="B33"/>
  <c r="B34"/>
  <c r="B35"/>
  <c r="B36"/>
  <c r="B37"/>
  <c r="B38"/>
  <c r="B39"/>
  <c r="B40"/>
  <c r="B41"/>
  <c r="B42"/>
  <c r="B43"/>
  <c r="B24"/>
  <c r="B3"/>
  <c r="C25"/>
  <c r="P25"/>
  <c r="Q25"/>
  <c r="R25"/>
  <c r="S25"/>
  <c r="T25"/>
  <c r="U25"/>
  <c r="V25"/>
  <c r="W25"/>
  <c r="X25"/>
  <c r="Y25"/>
  <c r="C26"/>
  <c r="P26" s="1"/>
  <c r="C27"/>
  <c r="P27" s="1"/>
  <c r="S27"/>
  <c r="W27"/>
  <c r="C28"/>
  <c r="P28" s="1"/>
  <c r="W28"/>
  <c r="C29"/>
  <c r="P29" s="1"/>
  <c r="Q29"/>
  <c r="S29"/>
  <c r="U29"/>
  <c r="W29"/>
  <c r="Y29"/>
  <c r="C30"/>
  <c r="P30" s="1"/>
  <c r="S30"/>
  <c r="W30"/>
  <c r="C31"/>
  <c r="P31" s="1"/>
  <c r="W31"/>
  <c r="C32"/>
  <c r="P32" s="1"/>
  <c r="S32"/>
  <c r="W32"/>
  <c r="C33"/>
  <c r="P33" s="1"/>
  <c r="S33"/>
  <c r="W33"/>
  <c r="C34"/>
  <c r="P34" s="1"/>
  <c r="W34"/>
  <c r="C35"/>
  <c r="P35" s="1"/>
  <c r="S35"/>
  <c r="W35"/>
  <c r="C36"/>
  <c r="P36" s="1"/>
  <c r="W36"/>
  <c r="C37"/>
  <c r="P37" s="1"/>
  <c r="Q37"/>
  <c r="S37"/>
  <c r="U37"/>
  <c r="W37"/>
  <c r="Y37"/>
  <c r="C38"/>
  <c r="P38" s="1"/>
  <c r="S38"/>
  <c r="W38"/>
  <c r="C39"/>
  <c r="P39" s="1"/>
  <c r="W39"/>
  <c r="C40"/>
  <c r="P40" s="1"/>
  <c r="S40"/>
  <c r="W40"/>
  <c r="C41"/>
  <c r="P41" s="1"/>
  <c r="S41"/>
  <c r="W41"/>
  <c r="C42"/>
  <c r="P42" s="1"/>
  <c r="W42"/>
  <c r="C43"/>
  <c r="P43" s="1"/>
  <c r="S43"/>
  <c r="W43"/>
  <c r="C24"/>
  <c r="Y24" s="1"/>
  <c r="R24"/>
  <c r="B22"/>
  <c r="B4"/>
  <c r="B5"/>
  <c r="B6"/>
  <c r="B7"/>
  <c r="B8"/>
  <c r="B9"/>
  <c r="B10"/>
  <c r="B11"/>
  <c r="B12"/>
  <c r="B13"/>
  <c r="B14"/>
  <c r="B15"/>
  <c r="B16"/>
  <c r="B17"/>
  <c r="B18"/>
  <c r="B19"/>
  <c r="B20"/>
  <c r="B21"/>
  <c r="Z4" i="12"/>
  <c r="Z5"/>
  <c r="Z6"/>
  <c r="Z7"/>
  <c r="Z8"/>
  <c r="Z9"/>
  <c r="Z10"/>
  <c r="Z11"/>
  <c r="Z12"/>
  <c r="Z13"/>
  <c r="Z14"/>
  <c r="Z15"/>
  <c r="Z16"/>
  <c r="Z17"/>
  <c r="Z18"/>
  <c r="Z19"/>
  <c r="Z20"/>
  <c r="Z21"/>
  <c r="Z22"/>
  <c r="Z23"/>
  <c r="E92"/>
  <c r="AA6" s="1"/>
  <c r="E90"/>
  <c r="AA4" s="1"/>
  <c r="E93"/>
  <c r="E91"/>
  <c r="AA5" s="1"/>
  <c r="E94"/>
  <c r="AA8" s="1"/>
  <c r="E95"/>
  <c r="AA9" s="1"/>
  <c r="AA7"/>
  <c r="AA10"/>
  <c r="AA11"/>
  <c r="AA12"/>
  <c r="AA13"/>
  <c r="AA14"/>
  <c r="AA15"/>
  <c r="AA16"/>
  <c r="AA17"/>
  <c r="AA18"/>
  <c r="AA19"/>
  <c r="AA20"/>
  <c r="AA21"/>
  <c r="AA22"/>
  <c r="AA23"/>
  <c r="E40"/>
  <c r="F92"/>
  <c r="AB6" s="1"/>
  <c r="F90"/>
  <c r="AB4" s="1"/>
  <c r="F93"/>
  <c r="F91"/>
  <c r="AB5" s="1"/>
  <c r="F94"/>
  <c r="AB8" s="1"/>
  <c r="F95"/>
  <c r="AB9" s="1"/>
  <c r="AB7"/>
  <c r="AB10"/>
  <c r="AB11"/>
  <c r="AB12"/>
  <c r="AB13"/>
  <c r="AB14"/>
  <c r="AB15"/>
  <c r="AB16"/>
  <c r="AB17"/>
  <c r="AB18"/>
  <c r="AB19"/>
  <c r="AB20"/>
  <c r="AB21"/>
  <c r="AB22"/>
  <c r="AB23"/>
  <c r="F40"/>
  <c r="G92"/>
  <c r="AC6" s="1"/>
  <c r="G90"/>
  <c r="AC4" s="1"/>
  <c r="G93"/>
  <c r="G91"/>
  <c r="AC5" s="1"/>
  <c r="G94"/>
  <c r="AC8" s="1"/>
  <c r="G95"/>
  <c r="AC9" s="1"/>
  <c r="AC7"/>
  <c r="AC10"/>
  <c r="AC11"/>
  <c r="AC12"/>
  <c r="AC13"/>
  <c r="AC14"/>
  <c r="AC15"/>
  <c r="AC16"/>
  <c r="AC17"/>
  <c r="AC18"/>
  <c r="AC19"/>
  <c r="AC20"/>
  <c r="AC21"/>
  <c r="AC22"/>
  <c r="AC23"/>
  <c r="G40"/>
  <c r="H92"/>
  <c r="AD6" s="1"/>
  <c r="H90"/>
  <c r="AD4" s="1"/>
  <c r="H93"/>
  <c r="H91"/>
  <c r="AD5" s="1"/>
  <c r="H94"/>
  <c r="AD8" s="1"/>
  <c r="H95"/>
  <c r="AD9" s="1"/>
  <c r="AD7"/>
  <c r="AD10"/>
  <c r="AD11"/>
  <c r="AD12"/>
  <c r="AD13"/>
  <c r="AD14"/>
  <c r="AD15"/>
  <c r="AD16"/>
  <c r="AD17"/>
  <c r="AD18"/>
  <c r="AD19"/>
  <c r="AD20"/>
  <c r="AD21"/>
  <c r="AD22"/>
  <c r="AD23"/>
  <c r="H40"/>
  <c r="I92"/>
  <c r="AE6" s="1"/>
  <c r="I90"/>
  <c r="AE4" s="1"/>
  <c r="I93"/>
  <c r="I91"/>
  <c r="AE5" s="1"/>
  <c r="I94"/>
  <c r="AE8" s="1"/>
  <c r="I95"/>
  <c r="AE9" s="1"/>
  <c r="AE7"/>
  <c r="AE10"/>
  <c r="AE11"/>
  <c r="AE12"/>
  <c r="AE13"/>
  <c r="AE14"/>
  <c r="AE15"/>
  <c r="AE16"/>
  <c r="AE17"/>
  <c r="AE18"/>
  <c r="AE19"/>
  <c r="AE20"/>
  <c r="AE21"/>
  <c r="AE22"/>
  <c r="AE23"/>
  <c r="I40"/>
  <c r="J92"/>
  <c r="AF6" s="1"/>
  <c r="J90"/>
  <c r="AF4" s="1"/>
  <c r="J93"/>
  <c r="J91"/>
  <c r="AF5" s="1"/>
  <c r="J94"/>
  <c r="AF8" s="1"/>
  <c r="J95"/>
  <c r="AF9" s="1"/>
  <c r="AF7"/>
  <c r="AF10"/>
  <c r="AF11"/>
  <c r="AF12"/>
  <c r="AF13"/>
  <c r="AF14"/>
  <c r="AF15"/>
  <c r="AF16"/>
  <c r="AF17"/>
  <c r="AF18"/>
  <c r="AF19"/>
  <c r="AF20"/>
  <c r="AF21"/>
  <c r="AF22"/>
  <c r="AF23"/>
  <c r="J40"/>
  <c r="K92"/>
  <c r="AG6" s="1"/>
  <c r="K90"/>
  <c r="AG4" s="1"/>
  <c r="K93"/>
  <c r="K91"/>
  <c r="AG5" s="1"/>
  <c r="K94"/>
  <c r="K95"/>
  <c r="AG9" s="1"/>
  <c r="AG7"/>
  <c r="AG8"/>
  <c r="AG10"/>
  <c r="AG11"/>
  <c r="AG12"/>
  <c r="AG13"/>
  <c r="AG14"/>
  <c r="AG15"/>
  <c r="AG16"/>
  <c r="AG17"/>
  <c r="AG18"/>
  <c r="AG19"/>
  <c r="AG20"/>
  <c r="AG21"/>
  <c r="AG22"/>
  <c r="AG23"/>
  <c r="K40"/>
  <c r="L92"/>
  <c r="AH6" s="1"/>
  <c r="L90"/>
  <c r="AH4"/>
  <c r="L93"/>
  <c r="L91"/>
  <c r="AH5" s="1"/>
  <c r="L94"/>
  <c r="L95"/>
  <c r="AH9" s="1"/>
  <c r="AH7"/>
  <c r="AH8"/>
  <c r="AH10"/>
  <c r="AH11"/>
  <c r="AH12"/>
  <c r="AH13"/>
  <c r="AH14"/>
  <c r="AH15"/>
  <c r="AH16"/>
  <c r="AH17"/>
  <c r="AH18"/>
  <c r="AH19"/>
  <c r="AH20"/>
  <c r="AH21"/>
  <c r="AH22"/>
  <c r="AH23"/>
  <c r="L40"/>
  <c r="M92"/>
  <c r="AI6" s="1"/>
  <c r="M90"/>
  <c r="AI4"/>
  <c r="M93"/>
  <c r="M91"/>
  <c r="AI5" s="1"/>
  <c r="M94"/>
  <c r="M95"/>
  <c r="AI9" s="1"/>
  <c r="AI7"/>
  <c r="AI8"/>
  <c r="AI10"/>
  <c r="AI11"/>
  <c r="AI12"/>
  <c r="AI13"/>
  <c r="AI14"/>
  <c r="AI15"/>
  <c r="AI16"/>
  <c r="AI17"/>
  <c r="AI18"/>
  <c r="AI19"/>
  <c r="AI20"/>
  <c r="AI21"/>
  <c r="AI22"/>
  <c r="AI23"/>
  <c r="M40"/>
  <c r="P92"/>
  <c r="AJ6" s="1"/>
  <c r="P90"/>
  <c r="AJ4" s="1"/>
  <c r="P93"/>
  <c r="P91"/>
  <c r="AJ5" s="1"/>
  <c r="P94"/>
  <c r="AJ8" s="1"/>
  <c r="P95"/>
  <c r="AJ9" s="1"/>
  <c r="AJ7"/>
  <c r="AJ10"/>
  <c r="AJ11"/>
  <c r="AJ12"/>
  <c r="AJ13"/>
  <c r="AJ14"/>
  <c r="AJ15"/>
  <c r="AJ16"/>
  <c r="AJ17"/>
  <c r="AJ18"/>
  <c r="AJ19"/>
  <c r="AJ20"/>
  <c r="AJ21"/>
  <c r="AJ22"/>
  <c r="AJ23"/>
  <c r="P40"/>
  <c r="Q92"/>
  <c r="AK6" s="1"/>
  <c r="Q90"/>
  <c r="AK4" s="1"/>
  <c r="Q93"/>
  <c r="Q91"/>
  <c r="AK5" s="1"/>
  <c r="Q94"/>
  <c r="AK8" s="1"/>
  <c r="Q95"/>
  <c r="AK9" s="1"/>
  <c r="AK7"/>
  <c r="AK10"/>
  <c r="AK11"/>
  <c r="AK12"/>
  <c r="AK13"/>
  <c r="AK14"/>
  <c r="AK15"/>
  <c r="AK16"/>
  <c r="AK17"/>
  <c r="AK18"/>
  <c r="AK19"/>
  <c r="AK20"/>
  <c r="AK21"/>
  <c r="AK22"/>
  <c r="AK23"/>
  <c r="Q40"/>
  <c r="R92"/>
  <c r="AL6" s="1"/>
  <c r="R90"/>
  <c r="AL4" s="1"/>
  <c r="R93"/>
  <c r="R91"/>
  <c r="AL5" s="1"/>
  <c r="R94"/>
  <c r="AL8" s="1"/>
  <c r="R95"/>
  <c r="AL9" s="1"/>
  <c r="AL7"/>
  <c r="AL10"/>
  <c r="AL11"/>
  <c r="AL12"/>
  <c r="AL13"/>
  <c r="AL14"/>
  <c r="AL15"/>
  <c r="AL16"/>
  <c r="AL17"/>
  <c r="AL18"/>
  <c r="AL19"/>
  <c r="AL20"/>
  <c r="AL21"/>
  <c r="AL22"/>
  <c r="AL23"/>
  <c r="R40"/>
  <c r="S92"/>
  <c r="AM6" s="1"/>
  <c r="S90"/>
  <c r="AM4" s="1"/>
  <c r="S93"/>
  <c r="S91"/>
  <c r="AM5" s="1"/>
  <c r="S94"/>
  <c r="AM8" s="1"/>
  <c r="S95"/>
  <c r="AM9" s="1"/>
  <c r="AM7"/>
  <c r="AM10"/>
  <c r="AM11"/>
  <c r="AM12"/>
  <c r="AM13"/>
  <c r="AM14"/>
  <c r="AM15"/>
  <c r="AM16"/>
  <c r="AM17"/>
  <c r="AM18"/>
  <c r="AM19"/>
  <c r="AM20"/>
  <c r="AM21"/>
  <c r="AM22"/>
  <c r="AM23"/>
  <c r="S40"/>
  <c r="T92"/>
  <c r="AN6" s="1"/>
  <c r="T90"/>
  <c r="AN4" s="1"/>
  <c r="T93"/>
  <c r="T91"/>
  <c r="AN5" s="1"/>
  <c r="T94"/>
  <c r="AN8" s="1"/>
  <c r="T95"/>
  <c r="AN9" s="1"/>
  <c r="AN7"/>
  <c r="AN10"/>
  <c r="AN11"/>
  <c r="AN12"/>
  <c r="AN13"/>
  <c r="AN14"/>
  <c r="AN15"/>
  <c r="AN16"/>
  <c r="AN17"/>
  <c r="AN18"/>
  <c r="AN19"/>
  <c r="AN20"/>
  <c r="AN21"/>
  <c r="AN22"/>
  <c r="AN23"/>
  <c r="T40"/>
  <c r="U92"/>
  <c r="AO6" s="1"/>
  <c r="U90"/>
  <c r="AO4"/>
  <c r="U93"/>
  <c r="U91"/>
  <c r="AO5" s="1"/>
  <c r="U94"/>
  <c r="U95"/>
  <c r="AO9" s="1"/>
  <c r="AO7"/>
  <c r="AO8"/>
  <c r="AO10"/>
  <c r="AO11"/>
  <c r="AO12"/>
  <c r="AO13"/>
  <c r="AO14"/>
  <c r="AO15"/>
  <c r="AO16"/>
  <c r="AO17"/>
  <c r="AO18"/>
  <c r="AO19"/>
  <c r="AO20"/>
  <c r="AO21"/>
  <c r="AO22"/>
  <c r="AO23"/>
  <c r="U40"/>
  <c r="V92"/>
  <c r="AP6" s="1"/>
  <c r="V90"/>
  <c r="AP4"/>
  <c r="V93"/>
  <c r="V91"/>
  <c r="AP5" s="1"/>
  <c r="V94"/>
  <c r="V95"/>
  <c r="AP9" s="1"/>
  <c r="AP7"/>
  <c r="AP8"/>
  <c r="AP10"/>
  <c r="AP11"/>
  <c r="AP12"/>
  <c r="AP13"/>
  <c r="AP14"/>
  <c r="AP15"/>
  <c r="AP16"/>
  <c r="AP17"/>
  <c r="AP18"/>
  <c r="AP19"/>
  <c r="AP20"/>
  <c r="AP21"/>
  <c r="AP22"/>
  <c r="AP23"/>
  <c r="V40"/>
  <c r="W92"/>
  <c r="AQ6" s="1"/>
  <c r="W90"/>
  <c r="AQ4"/>
  <c r="W93"/>
  <c r="W91"/>
  <c r="AQ5" s="1"/>
  <c r="W94"/>
  <c r="W95"/>
  <c r="AQ9" s="1"/>
  <c r="AQ7"/>
  <c r="AQ8"/>
  <c r="AQ10"/>
  <c r="AQ11"/>
  <c r="AQ12"/>
  <c r="AQ13"/>
  <c r="AQ14"/>
  <c r="AQ15"/>
  <c r="AQ16"/>
  <c r="AQ17"/>
  <c r="AQ18"/>
  <c r="AQ19"/>
  <c r="AQ20"/>
  <c r="AQ21"/>
  <c r="AQ22"/>
  <c r="AQ23"/>
  <c r="W40"/>
  <c r="X92"/>
  <c r="AR6" s="1"/>
  <c r="X90"/>
  <c r="AR4"/>
  <c r="X93"/>
  <c r="X91"/>
  <c r="AR5" s="1"/>
  <c r="X94"/>
  <c r="X95"/>
  <c r="AR9" s="1"/>
  <c r="AR7"/>
  <c r="AR8"/>
  <c r="AR10"/>
  <c r="AR11"/>
  <c r="AR12"/>
  <c r="AR13"/>
  <c r="AR14"/>
  <c r="AR15"/>
  <c r="AR16"/>
  <c r="AR17"/>
  <c r="AR18"/>
  <c r="AR19"/>
  <c r="AR20"/>
  <c r="AR21"/>
  <c r="AR22"/>
  <c r="AR23"/>
  <c r="X40"/>
  <c r="Y92"/>
  <c r="AS6" s="1"/>
  <c r="Y90"/>
  <c r="AS4"/>
  <c r="Y93"/>
  <c r="Y91"/>
  <c r="AS5" s="1"/>
  <c r="Y94"/>
  <c r="Y95"/>
  <c r="AS9" s="1"/>
  <c r="AS7"/>
  <c r="AS8"/>
  <c r="AS10"/>
  <c r="AS11"/>
  <c r="AS12"/>
  <c r="AS13"/>
  <c r="AS14"/>
  <c r="AS15"/>
  <c r="AS16"/>
  <c r="AS17"/>
  <c r="AS18"/>
  <c r="AS19"/>
  <c r="AS20"/>
  <c r="AS21"/>
  <c r="AS22"/>
  <c r="AS23"/>
  <c r="Y40"/>
  <c r="E41"/>
  <c r="F41"/>
  <c r="G41"/>
  <c r="H41"/>
  <c r="I41"/>
  <c r="J41"/>
  <c r="K41"/>
  <c r="L41"/>
  <c r="M41"/>
  <c r="P41"/>
  <c r="Q41"/>
  <c r="R41"/>
  <c r="S41"/>
  <c r="T41"/>
  <c r="U41"/>
  <c r="V41"/>
  <c r="W41"/>
  <c r="X41"/>
  <c r="Y41"/>
  <c r="E42"/>
  <c r="F42"/>
  <c r="G42"/>
  <c r="H42"/>
  <c r="I42"/>
  <c r="J42"/>
  <c r="K42"/>
  <c r="L42"/>
  <c r="M42"/>
  <c r="P42"/>
  <c r="Q42"/>
  <c r="R42"/>
  <c r="S42"/>
  <c r="T42"/>
  <c r="U42"/>
  <c r="V42"/>
  <c r="W42"/>
  <c r="X42"/>
  <c r="Y42"/>
  <c r="E43"/>
  <c r="F43"/>
  <c r="G43"/>
  <c r="H43"/>
  <c r="I43"/>
  <c r="J43"/>
  <c r="K43"/>
  <c r="L43"/>
  <c r="M43"/>
  <c r="P43"/>
  <c r="Q43"/>
  <c r="R43"/>
  <c r="S43"/>
  <c r="T43"/>
  <c r="U43"/>
  <c r="V43"/>
  <c r="W43"/>
  <c r="X43"/>
  <c r="Y43"/>
  <c r="E44"/>
  <c r="F44"/>
  <c r="G44"/>
  <c r="H44"/>
  <c r="I44"/>
  <c r="J44"/>
  <c r="K44"/>
  <c r="L44"/>
  <c r="M44"/>
  <c r="P44"/>
  <c r="Q44"/>
  <c r="R44"/>
  <c r="S44"/>
  <c r="T44"/>
  <c r="U44"/>
  <c r="V44"/>
  <c r="W44"/>
  <c r="X44"/>
  <c r="Y44"/>
  <c r="E45"/>
  <c r="F45"/>
  <c r="G45"/>
  <c r="H45"/>
  <c r="I45"/>
  <c r="J45"/>
  <c r="K45"/>
  <c r="L45"/>
  <c r="M45"/>
  <c r="P45"/>
  <c r="Q45"/>
  <c r="R45"/>
  <c r="S45"/>
  <c r="T45"/>
  <c r="U45"/>
  <c r="V45"/>
  <c r="W45"/>
  <c r="X45"/>
  <c r="Y45"/>
  <c r="E46"/>
  <c r="F46"/>
  <c r="G46"/>
  <c r="H46"/>
  <c r="I46"/>
  <c r="J46"/>
  <c r="K46"/>
  <c r="L46"/>
  <c r="M46"/>
  <c r="P46"/>
  <c r="Q46"/>
  <c r="R46"/>
  <c r="S46"/>
  <c r="T46"/>
  <c r="U46"/>
  <c r="V46"/>
  <c r="W46"/>
  <c r="X46"/>
  <c r="Y46"/>
  <c r="E47"/>
  <c r="F47"/>
  <c r="G47"/>
  <c r="H47"/>
  <c r="I47"/>
  <c r="J47"/>
  <c r="K47"/>
  <c r="L47"/>
  <c r="M47"/>
  <c r="P47"/>
  <c r="Q47"/>
  <c r="R47"/>
  <c r="S47"/>
  <c r="T47"/>
  <c r="U47"/>
  <c r="V47"/>
  <c r="W47"/>
  <c r="X47"/>
  <c r="Y47"/>
  <c r="E48"/>
  <c r="F48"/>
  <c r="G48"/>
  <c r="H48"/>
  <c r="I48"/>
  <c r="J48"/>
  <c r="K48"/>
  <c r="L48"/>
  <c r="M48"/>
  <c r="P48"/>
  <c r="Q48"/>
  <c r="R48"/>
  <c r="S48"/>
  <c r="T48"/>
  <c r="U48"/>
  <c r="V48"/>
  <c r="W48"/>
  <c r="X48"/>
  <c r="Y48"/>
  <c r="E49"/>
  <c r="F49"/>
  <c r="G49"/>
  <c r="H49"/>
  <c r="I49"/>
  <c r="J49"/>
  <c r="K49"/>
  <c r="L49"/>
  <c r="M49"/>
  <c r="P49"/>
  <c r="Q49"/>
  <c r="R49"/>
  <c r="S49"/>
  <c r="T49"/>
  <c r="U49"/>
  <c r="V49"/>
  <c r="W49"/>
  <c r="X49"/>
  <c r="Y49"/>
  <c r="E50"/>
  <c r="F50"/>
  <c r="G50"/>
  <c r="H50"/>
  <c r="I50"/>
  <c r="J50"/>
  <c r="K50"/>
  <c r="L50"/>
  <c r="M50"/>
  <c r="P50"/>
  <c r="Q50"/>
  <c r="R50"/>
  <c r="S50"/>
  <c r="T50"/>
  <c r="U50"/>
  <c r="V50"/>
  <c r="W50"/>
  <c r="X50"/>
  <c r="Y50"/>
  <c r="E51"/>
  <c r="F51"/>
  <c r="G51"/>
  <c r="H51"/>
  <c r="I51"/>
  <c r="J51"/>
  <c r="K51"/>
  <c r="L51"/>
  <c r="M51"/>
  <c r="P51"/>
  <c r="Q51"/>
  <c r="R51"/>
  <c r="S51"/>
  <c r="T51"/>
  <c r="U51"/>
  <c r="V51"/>
  <c r="W51"/>
  <c r="X51"/>
  <c r="Y51"/>
  <c r="E52"/>
  <c r="F52"/>
  <c r="G52"/>
  <c r="H52"/>
  <c r="I52"/>
  <c r="J52"/>
  <c r="K52"/>
  <c r="L52"/>
  <c r="M52"/>
  <c r="P52"/>
  <c r="Q52"/>
  <c r="R52"/>
  <c r="S52"/>
  <c r="T52"/>
  <c r="U52"/>
  <c r="V52"/>
  <c r="W52"/>
  <c r="X52"/>
  <c r="Y52"/>
  <c r="E53"/>
  <c r="F53"/>
  <c r="G53"/>
  <c r="H53"/>
  <c r="I53"/>
  <c r="J53"/>
  <c r="K53"/>
  <c r="L53"/>
  <c r="M53"/>
  <c r="P53"/>
  <c r="Q53"/>
  <c r="R53"/>
  <c r="S53"/>
  <c r="T53"/>
  <c r="U53"/>
  <c r="V53"/>
  <c r="W53"/>
  <c r="X53"/>
  <c r="Y53"/>
  <c r="E54"/>
  <c r="F54"/>
  <c r="G54"/>
  <c r="H54"/>
  <c r="I54"/>
  <c r="J54"/>
  <c r="K54"/>
  <c r="L54"/>
  <c r="M54"/>
  <c r="P54"/>
  <c r="Q54"/>
  <c r="R54"/>
  <c r="S54"/>
  <c r="T54"/>
  <c r="U54"/>
  <c r="V54"/>
  <c r="W54"/>
  <c r="X54"/>
  <c r="Y54"/>
  <c r="E55"/>
  <c r="F55"/>
  <c r="G55"/>
  <c r="H55"/>
  <c r="I55"/>
  <c r="J55"/>
  <c r="K55"/>
  <c r="L55"/>
  <c r="M55"/>
  <c r="P55"/>
  <c r="Q55"/>
  <c r="R55"/>
  <c r="S55"/>
  <c r="T55"/>
  <c r="U55"/>
  <c r="V55"/>
  <c r="W55"/>
  <c r="X55"/>
  <c r="Y55"/>
  <c r="E56"/>
  <c r="F56"/>
  <c r="G56"/>
  <c r="H56"/>
  <c r="I56"/>
  <c r="J56"/>
  <c r="K56"/>
  <c r="L56"/>
  <c r="M56"/>
  <c r="P56"/>
  <c r="Q56"/>
  <c r="R56"/>
  <c r="S56"/>
  <c r="T56"/>
  <c r="U56"/>
  <c r="V56"/>
  <c r="W56"/>
  <c r="X56"/>
  <c r="Y56"/>
  <c r="E57"/>
  <c r="F57"/>
  <c r="G57"/>
  <c r="H57"/>
  <c r="I57"/>
  <c r="J57"/>
  <c r="K57"/>
  <c r="L57"/>
  <c r="M57"/>
  <c r="P57"/>
  <c r="Q57"/>
  <c r="R57"/>
  <c r="S57"/>
  <c r="T57"/>
  <c r="U57"/>
  <c r="V57"/>
  <c r="W57"/>
  <c r="X57"/>
  <c r="Y57"/>
  <c r="E58"/>
  <c r="F58"/>
  <c r="G58"/>
  <c r="H58"/>
  <c r="I58"/>
  <c r="J58"/>
  <c r="K58"/>
  <c r="L58"/>
  <c r="M58"/>
  <c r="P58"/>
  <c r="Q58"/>
  <c r="R58"/>
  <c r="S58"/>
  <c r="T58"/>
  <c r="U58"/>
  <c r="V58"/>
  <c r="W58"/>
  <c r="X58"/>
  <c r="Y58"/>
  <c r="E59"/>
  <c r="F59"/>
  <c r="G59"/>
  <c r="H59"/>
  <c r="I59"/>
  <c r="J59"/>
  <c r="K59"/>
  <c r="L59"/>
  <c r="M59"/>
  <c r="P59"/>
  <c r="Q59"/>
  <c r="R59"/>
  <c r="S59"/>
  <c r="T59"/>
  <c r="U59"/>
  <c r="V59"/>
  <c r="W59"/>
  <c r="X59"/>
  <c r="Y59"/>
  <c r="E60"/>
  <c r="F60"/>
  <c r="G60"/>
  <c r="H60"/>
  <c r="I60"/>
  <c r="J60"/>
  <c r="K60"/>
  <c r="L60"/>
  <c r="M60"/>
  <c r="P60"/>
  <c r="Q60"/>
  <c r="R60"/>
  <c r="S60"/>
  <c r="T60"/>
  <c r="U60"/>
  <c r="V60"/>
  <c r="W60"/>
  <c r="X60"/>
  <c r="Y60"/>
  <c r="E61"/>
  <c r="F61"/>
  <c r="G61"/>
  <c r="H61"/>
  <c r="I61"/>
  <c r="J61"/>
  <c r="K61"/>
  <c r="L61"/>
  <c r="M61"/>
  <c r="P61"/>
  <c r="Q61"/>
  <c r="R61"/>
  <c r="S61"/>
  <c r="T61"/>
  <c r="U61"/>
  <c r="V61"/>
  <c r="W61"/>
  <c r="X61"/>
  <c r="Y61"/>
  <c r="E62"/>
  <c r="F62"/>
  <c r="G62"/>
  <c r="H62"/>
  <c r="I62"/>
  <c r="J62"/>
  <c r="K62"/>
  <c r="L62"/>
  <c r="M62"/>
  <c r="P62"/>
  <c r="Q62"/>
  <c r="R62"/>
  <c r="S62"/>
  <c r="T62"/>
  <c r="U62"/>
  <c r="V62"/>
  <c r="W62"/>
  <c r="X62"/>
  <c r="Y62"/>
  <c r="E63"/>
  <c r="F63"/>
  <c r="G63"/>
  <c r="H63"/>
  <c r="I63"/>
  <c r="J63"/>
  <c r="K63"/>
  <c r="L63"/>
  <c r="M63"/>
  <c r="P63"/>
  <c r="Q63"/>
  <c r="R63"/>
  <c r="S63"/>
  <c r="T63"/>
  <c r="U63"/>
  <c r="V63"/>
  <c r="W63"/>
  <c r="X63"/>
  <c r="Y63"/>
  <c r="E64"/>
  <c r="F64"/>
  <c r="G64"/>
  <c r="H64"/>
  <c r="I64"/>
  <c r="J64"/>
  <c r="K64"/>
  <c r="L64"/>
  <c r="M64"/>
  <c r="P64"/>
  <c r="Q64"/>
  <c r="R64"/>
  <c r="S64"/>
  <c r="T64"/>
  <c r="U64"/>
  <c r="V64"/>
  <c r="W64"/>
  <c r="X64"/>
  <c r="Y64"/>
  <c r="E65"/>
  <c r="F65"/>
  <c r="G65"/>
  <c r="H65"/>
  <c r="I65"/>
  <c r="J65"/>
  <c r="K65"/>
  <c r="L65"/>
  <c r="M65"/>
  <c r="P65"/>
  <c r="Q65"/>
  <c r="R65"/>
  <c r="S65"/>
  <c r="T65"/>
  <c r="U65"/>
  <c r="V65"/>
  <c r="W65"/>
  <c r="X65"/>
  <c r="Y65"/>
  <c r="E66"/>
  <c r="F66"/>
  <c r="G66"/>
  <c r="H66"/>
  <c r="I66"/>
  <c r="J66"/>
  <c r="K66"/>
  <c r="L66"/>
  <c r="M66"/>
  <c r="P66"/>
  <c r="Q66"/>
  <c r="R66"/>
  <c r="S66"/>
  <c r="T66"/>
  <c r="U66"/>
  <c r="V66"/>
  <c r="W66"/>
  <c r="X66"/>
  <c r="Y66"/>
  <c r="E67"/>
  <c r="F67"/>
  <c r="G67"/>
  <c r="H67"/>
  <c r="I67"/>
  <c r="J67"/>
  <c r="K67"/>
  <c r="L67"/>
  <c r="M67"/>
  <c r="P67"/>
  <c r="Q67"/>
  <c r="R67"/>
  <c r="S67"/>
  <c r="T67"/>
  <c r="U67"/>
  <c r="V67"/>
  <c r="W67"/>
  <c r="X67"/>
  <c r="Y67"/>
  <c r="E68"/>
  <c r="F68"/>
  <c r="G68"/>
  <c r="H68"/>
  <c r="I68"/>
  <c r="J68"/>
  <c r="K68"/>
  <c r="L68"/>
  <c r="M68"/>
  <c r="P68"/>
  <c r="Q68"/>
  <c r="R68"/>
  <c r="S68"/>
  <c r="T68"/>
  <c r="U68"/>
  <c r="V68"/>
  <c r="W68"/>
  <c r="X68"/>
  <c r="Y68"/>
  <c r="E69"/>
  <c r="F69"/>
  <c r="G69"/>
  <c r="H69"/>
  <c r="I69"/>
  <c r="J69"/>
  <c r="K69"/>
  <c r="L69"/>
  <c r="M69"/>
  <c r="P69"/>
  <c r="Q69"/>
  <c r="R69"/>
  <c r="S69"/>
  <c r="T69"/>
  <c r="U69"/>
  <c r="V69"/>
  <c r="W69"/>
  <c r="X69"/>
  <c r="Y69"/>
  <c r="E70"/>
  <c r="F70"/>
  <c r="G70"/>
  <c r="H70"/>
  <c r="I70"/>
  <c r="J70"/>
  <c r="K70"/>
  <c r="L70"/>
  <c r="M70"/>
  <c r="P70"/>
  <c r="Q70"/>
  <c r="R70"/>
  <c r="S70"/>
  <c r="T70"/>
  <c r="U70"/>
  <c r="V70"/>
  <c r="W70"/>
  <c r="X70"/>
  <c r="Y70"/>
  <c r="E71"/>
  <c r="F71"/>
  <c r="G71"/>
  <c r="H71"/>
  <c r="I71"/>
  <c r="J71"/>
  <c r="K71"/>
  <c r="L71"/>
  <c r="M71"/>
  <c r="P71"/>
  <c r="Q71"/>
  <c r="R71"/>
  <c r="S71"/>
  <c r="T71"/>
  <c r="U71"/>
  <c r="V71"/>
  <c r="W71"/>
  <c r="X71"/>
  <c r="Y71"/>
  <c r="E72"/>
  <c r="F72"/>
  <c r="G72"/>
  <c r="H72"/>
  <c r="I72"/>
  <c r="J72"/>
  <c r="K72"/>
  <c r="L72"/>
  <c r="M72"/>
  <c r="P72"/>
  <c r="Q72"/>
  <c r="R72"/>
  <c r="S72"/>
  <c r="T72"/>
  <c r="U72"/>
  <c r="V72"/>
  <c r="W72"/>
  <c r="X72"/>
  <c r="Y72"/>
  <c r="E73"/>
  <c r="F73"/>
  <c r="G73"/>
  <c r="H73"/>
  <c r="I73"/>
  <c r="J73"/>
  <c r="K73"/>
  <c r="L73"/>
  <c r="M73"/>
  <c r="P73"/>
  <c r="Q73"/>
  <c r="R73"/>
  <c r="S73"/>
  <c r="T73"/>
  <c r="U73"/>
  <c r="V73"/>
  <c r="W73"/>
  <c r="X73"/>
  <c r="Y73"/>
  <c r="E74"/>
  <c r="F74"/>
  <c r="G74"/>
  <c r="H74"/>
  <c r="I74"/>
  <c r="J74"/>
  <c r="K74"/>
  <c r="L74"/>
  <c r="M74"/>
  <c r="P74"/>
  <c r="Q74"/>
  <c r="R74"/>
  <c r="S74"/>
  <c r="T74"/>
  <c r="U74"/>
  <c r="V74"/>
  <c r="W74"/>
  <c r="X74"/>
  <c r="Y74"/>
  <c r="E75"/>
  <c r="F75"/>
  <c r="G75"/>
  <c r="H75"/>
  <c r="I75"/>
  <c r="J75"/>
  <c r="K75"/>
  <c r="L75"/>
  <c r="M75"/>
  <c r="P75"/>
  <c r="Q75"/>
  <c r="R75"/>
  <c r="S75"/>
  <c r="T75"/>
  <c r="U75"/>
  <c r="V75"/>
  <c r="W75"/>
  <c r="X75"/>
  <c r="Y75"/>
  <c r="E76"/>
  <c r="F76"/>
  <c r="G76"/>
  <c r="H76"/>
  <c r="I76"/>
  <c r="J76"/>
  <c r="K76"/>
  <c r="L76"/>
  <c r="M76"/>
  <c r="P76"/>
  <c r="Q76"/>
  <c r="R76"/>
  <c r="S76"/>
  <c r="T76"/>
  <c r="U76"/>
  <c r="V76"/>
  <c r="W76"/>
  <c r="X76"/>
  <c r="Y76"/>
  <c r="E77"/>
  <c r="F77"/>
  <c r="G77"/>
  <c r="H77"/>
  <c r="I77"/>
  <c r="J77"/>
  <c r="K77"/>
  <c r="L77"/>
  <c r="M77"/>
  <c r="P77"/>
  <c r="Q77"/>
  <c r="R77"/>
  <c r="S77"/>
  <c r="T77"/>
  <c r="U77"/>
  <c r="V77"/>
  <c r="W77"/>
  <c r="X77"/>
  <c r="Y77"/>
  <c r="E78"/>
  <c r="F78"/>
  <c r="G78"/>
  <c r="H78"/>
  <c r="I78"/>
  <c r="J78"/>
  <c r="K78"/>
  <c r="L78"/>
  <c r="M78"/>
  <c r="P78"/>
  <c r="Q78"/>
  <c r="R78"/>
  <c r="S78"/>
  <c r="T78"/>
  <c r="U78"/>
  <c r="V78"/>
  <c r="W78"/>
  <c r="X78"/>
  <c r="Y78"/>
  <c r="E79"/>
  <c r="F79"/>
  <c r="G79"/>
  <c r="H79"/>
  <c r="I79"/>
  <c r="J79"/>
  <c r="K79"/>
  <c r="L79"/>
  <c r="M79"/>
  <c r="P79"/>
  <c r="Q79"/>
  <c r="R79"/>
  <c r="S79"/>
  <c r="T79"/>
  <c r="U79"/>
  <c r="V79"/>
  <c r="W79"/>
  <c r="X79"/>
  <c r="Y79"/>
  <c r="E80"/>
  <c r="F80"/>
  <c r="G80"/>
  <c r="H80"/>
  <c r="I80"/>
  <c r="J80"/>
  <c r="K80"/>
  <c r="L80"/>
  <c r="M80"/>
  <c r="P80"/>
  <c r="Q80"/>
  <c r="R80"/>
  <c r="S80"/>
  <c r="T80"/>
  <c r="U80"/>
  <c r="V80"/>
  <c r="W80"/>
  <c r="X80"/>
  <c r="Y80"/>
  <c r="E81"/>
  <c r="F81"/>
  <c r="G81"/>
  <c r="H81"/>
  <c r="I81"/>
  <c r="J81"/>
  <c r="K81"/>
  <c r="L81"/>
  <c r="M81"/>
  <c r="P81"/>
  <c r="Q81"/>
  <c r="R81"/>
  <c r="S81"/>
  <c r="T81"/>
  <c r="U81"/>
  <c r="V81"/>
  <c r="W81"/>
  <c r="X81"/>
  <c r="Y81"/>
  <c r="E82"/>
  <c r="F82"/>
  <c r="G82"/>
  <c r="H82"/>
  <c r="I82"/>
  <c r="J82"/>
  <c r="K82"/>
  <c r="L82"/>
  <c r="M82"/>
  <c r="P82"/>
  <c r="Q82"/>
  <c r="R82"/>
  <c r="S82"/>
  <c r="T82"/>
  <c r="U82"/>
  <c r="V82"/>
  <c r="W82"/>
  <c r="X82"/>
  <c r="Y82"/>
  <c r="E83"/>
  <c r="F83"/>
  <c r="G83"/>
  <c r="H83"/>
  <c r="I83"/>
  <c r="J83"/>
  <c r="K83"/>
  <c r="L83"/>
  <c r="M83"/>
  <c r="P83"/>
  <c r="Q83"/>
  <c r="R83"/>
  <c r="S83"/>
  <c r="T83"/>
  <c r="U83"/>
  <c r="V83"/>
  <c r="W83"/>
  <c r="X83"/>
  <c r="Y83"/>
  <c r="E84"/>
  <c r="F84"/>
  <c r="G84"/>
  <c r="H84"/>
  <c r="I84"/>
  <c r="J84"/>
  <c r="K84"/>
  <c r="L84"/>
  <c r="M84"/>
  <c r="P84"/>
  <c r="Q84"/>
  <c r="R84"/>
  <c r="S84"/>
  <c r="T84"/>
  <c r="U84"/>
  <c r="V84"/>
  <c r="W84"/>
  <c r="X84"/>
  <c r="Y84"/>
  <c r="E85"/>
  <c r="F85"/>
  <c r="G85"/>
  <c r="H85"/>
  <c r="I85"/>
  <c r="J85"/>
  <c r="K85"/>
  <c r="L85"/>
  <c r="M85"/>
  <c r="P85"/>
  <c r="Q85"/>
  <c r="R85"/>
  <c r="S85"/>
  <c r="T85"/>
  <c r="U85"/>
  <c r="V85"/>
  <c r="W85"/>
  <c r="X85"/>
  <c r="Y85"/>
  <c r="E86"/>
  <c r="F86"/>
  <c r="G86"/>
  <c r="H86"/>
  <c r="I86"/>
  <c r="J86"/>
  <c r="K86"/>
  <c r="L86"/>
  <c r="M86"/>
  <c r="P86"/>
  <c r="Q86"/>
  <c r="R86"/>
  <c r="S86"/>
  <c r="T86"/>
  <c r="U86"/>
  <c r="V86"/>
  <c r="W86"/>
  <c r="X86"/>
  <c r="Y86"/>
  <c r="E87"/>
  <c r="F87"/>
  <c r="G87"/>
  <c r="H87"/>
  <c r="I87"/>
  <c r="J87"/>
  <c r="K87"/>
  <c r="L87"/>
  <c r="M87"/>
  <c r="P87"/>
  <c r="Q87"/>
  <c r="R87"/>
  <c r="S87"/>
  <c r="T87"/>
  <c r="U87"/>
  <c r="V87"/>
  <c r="W87"/>
  <c r="X87"/>
  <c r="Y87"/>
  <c r="E88"/>
  <c r="F88"/>
  <c r="D32" i="4" s="1"/>
  <c r="D33" s="1"/>
  <c r="G88" i="12"/>
  <c r="H88"/>
  <c r="F32" i="4" s="1"/>
  <c r="F33" s="1"/>
  <c r="I88" i="12"/>
  <c r="J88"/>
  <c r="H32" i="4" s="1"/>
  <c r="H33" s="1"/>
  <c r="K88" i="12"/>
  <c r="L88"/>
  <c r="J32" i="4" s="1"/>
  <c r="J33" s="1"/>
  <c r="M88" i="12"/>
  <c r="P88"/>
  <c r="B36" i="4" s="1"/>
  <c r="B37" s="1"/>
  <c r="Q88" i="12"/>
  <c r="R88"/>
  <c r="D36" i="4" s="1"/>
  <c r="D37" s="1"/>
  <c r="S88" i="12"/>
  <c r="T88"/>
  <c r="F36" i="4" s="1"/>
  <c r="F37" s="1"/>
  <c r="U88" i="12"/>
  <c r="V88"/>
  <c r="H36" i="4" s="1"/>
  <c r="H37" s="1"/>
  <c r="W88" i="12"/>
  <c r="X88"/>
  <c r="J36" i="4" s="1"/>
  <c r="J37" s="1"/>
  <c r="Y88" i="12"/>
  <c r="E89"/>
  <c r="F89"/>
  <c r="G89"/>
  <c r="H89"/>
  <c r="I89"/>
  <c r="J89"/>
  <c r="K89"/>
  <c r="L89"/>
  <c r="M89"/>
  <c r="P89"/>
  <c r="Q89"/>
  <c r="R89"/>
  <c r="S89"/>
  <c r="T89"/>
  <c r="U89"/>
  <c r="V89"/>
  <c r="W89"/>
  <c r="X89"/>
  <c r="Y89"/>
  <c r="Z100"/>
  <c r="Z122" s="1"/>
  <c r="E188"/>
  <c r="E186"/>
  <c r="E189"/>
  <c r="E187"/>
  <c r="E190"/>
  <c r="E191"/>
  <c r="E100"/>
  <c r="F100"/>
  <c r="F188"/>
  <c r="F186"/>
  <c r="F189"/>
  <c r="F187"/>
  <c r="F190"/>
  <c r="F191"/>
  <c r="G100"/>
  <c r="G188"/>
  <c r="G186"/>
  <c r="G189"/>
  <c r="G187"/>
  <c r="G190"/>
  <c r="G191"/>
  <c r="H100"/>
  <c r="H188"/>
  <c r="H186"/>
  <c r="H189"/>
  <c r="H187"/>
  <c r="H190"/>
  <c r="H191"/>
  <c r="I100"/>
  <c r="I188"/>
  <c r="I186"/>
  <c r="I189"/>
  <c r="I187"/>
  <c r="I190"/>
  <c r="I191"/>
  <c r="J100"/>
  <c r="J188"/>
  <c r="J186"/>
  <c r="J189"/>
  <c r="J187"/>
  <c r="J190"/>
  <c r="J191"/>
  <c r="K100"/>
  <c r="K188"/>
  <c r="K186"/>
  <c r="K189"/>
  <c r="K187"/>
  <c r="K190"/>
  <c r="K191"/>
  <c r="L100"/>
  <c r="L188"/>
  <c r="L186"/>
  <c r="L189"/>
  <c r="L187"/>
  <c r="L190"/>
  <c r="L191"/>
  <c r="M100"/>
  <c r="P188"/>
  <c r="AJ102" s="1"/>
  <c r="P186"/>
  <c r="AJ100" s="1"/>
  <c r="P189"/>
  <c r="P187"/>
  <c r="AJ101" s="1"/>
  <c r="P190"/>
  <c r="AJ104" s="1"/>
  <c r="P191"/>
  <c r="AJ105" s="1"/>
  <c r="AJ103"/>
  <c r="AJ106"/>
  <c r="AJ107"/>
  <c r="AJ108"/>
  <c r="AJ109"/>
  <c r="AJ110"/>
  <c r="AJ111"/>
  <c r="AJ112"/>
  <c r="AJ113"/>
  <c r="AJ114"/>
  <c r="AJ115"/>
  <c r="AJ116"/>
  <c r="AJ117"/>
  <c r="AJ118"/>
  <c r="AJ119"/>
  <c r="P100"/>
  <c r="Q188"/>
  <c r="AK102" s="1"/>
  <c r="Q186"/>
  <c r="AK100" s="1"/>
  <c r="Q189"/>
  <c r="Q187"/>
  <c r="AK101" s="1"/>
  <c r="Q190"/>
  <c r="AK104" s="1"/>
  <c r="Q191"/>
  <c r="AK105" s="1"/>
  <c r="AK103"/>
  <c r="AK106"/>
  <c r="AK107"/>
  <c r="AK108"/>
  <c r="AK109"/>
  <c r="AK110"/>
  <c r="AK111"/>
  <c r="AK112"/>
  <c r="AK113"/>
  <c r="AK114"/>
  <c r="AK115"/>
  <c r="AK116"/>
  <c r="AK117"/>
  <c r="AK118"/>
  <c r="AK119"/>
  <c r="Q100"/>
  <c r="R188"/>
  <c r="AL102" s="1"/>
  <c r="R186"/>
  <c r="AL100" s="1"/>
  <c r="R189"/>
  <c r="R187"/>
  <c r="AL101" s="1"/>
  <c r="R190"/>
  <c r="AL104" s="1"/>
  <c r="R191"/>
  <c r="AL105" s="1"/>
  <c r="AL103"/>
  <c r="AL106"/>
  <c r="AL107"/>
  <c r="AL108"/>
  <c r="AL109"/>
  <c r="AL110"/>
  <c r="AL111"/>
  <c r="AL112"/>
  <c r="AL113"/>
  <c r="AL114"/>
  <c r="AL115"/>
  <c r="AL116"/>
  <c r="AL117"/>
  <c r="AL118"/>
  <c r="AL119"/>
  <c r="R100"/>
  <c r="S188"/>
  <c r="AM102" s="1"/>
  <c r="S186"/>
  <c r="AM100" s="1"/>
  <c r="S189"/>
  <c r="S187"/>
  <c r="AM101" s="1"/>
  <c r="S190"/>
  <c r="AM104" s="1"/>
  <c r="S191"/>
  <c r="AM105" s="1"/>
  <c r="AM103"/>
  <c r="AM106"/>
  <c r="AM107"/>
  <c r="AM108"/>
  <c r="AM109"/>
  <c r="AM110"/>
  <c r="AM111"/>
  <c r="AM112"/>
  <c r="AM113"/>
  <c r="AM114"/>
  <c r="AM115"/>
  <c r="AM116"/>
  <c r="AM117"/>
  <c r="AM118"/>
  <c r="AM119"/>
  <c r="S100"/>
  <c r="T188"/>
  <c r="AN102" s="1"/>
  <c r="T186"/>
  <c r="AN100" s="1"/>
  <c r="T189"/>
  <c r="T187"/>
  <c r="AN101" s="1"/>
  <c r="T190"/>
  <c r="AN104" s="1"/>
  <c r="T191"/>
  <c r="AN105" s="1"/>
  <c r="AN103"/>
  <c r="AN106"/>
  <c r="AN107"/>
  <c r="AN108"/>
  <c r="AN109"/>
  <c r="AN110"/>
  <c r="AN111"/>
  <c r="AN112"/>
  <c r="AN113"/>
  <c r="AN114"/>
  <c r="AN115"/>
  <c r="AN116"/>
  <c r="AN117"/>
  <c r="AN118"/>
  <c r="AN119"/>
  <c r="T100"/>
  <c r="U188"/>
  <c r="AO102" s="1"/>
  <c r="U186"/>
  <c r="AO100" s="1"/>
  <c r="U189"/>
  <c r="U187"/>
  <c r="AO101" s="1"/>
  <c r="U190"/>
  <c r="AO104" s="1"/>
  <c r="U191"/>
  <c r="AO105" s="1"/>
  <c r="AO103"/>
  <c r="AO106"/>
  <c r="AO107"/>
  <c r="AO108"/>
  <c r="AO109"/>
  <c r="AO110"/>
  <c r="AO111"/>
  <c r="AO112"/>
  <c r="AO113"/>
  <c r="AO114"/>
  <c r="AO115"/>
  <c r="AO116"/>
  <c r="AO117"/>
  <c r="AO118"/>
  <c r="AO119"/>
  <c r="U100"/>
  <c r="V188"/>
  <c r="AP102" s="1"/>
  <c r="V186"/>
  <c r="AP100" s="1"/>
  <c r="V189"/>
  <c r="V187"/>
  <c r="AP101" s="1"/>
  <c r="V190"/>
  <c r="AP104" s="1"/>
  <c r="V191"/>
  <c r="AP105" s="1"/>
  <c r="AP103"/>
  <c r="AP106"/>
  <c r="AP107"/>
  <c r="AP108"/>
  <c r="AP109"/>
  <c r="AP110"/>
  <c r="AP111"/>
  <c r="AP112"/>
  <c r="AP113"/>
  <c r="AP114"/>
  <c r="AP115"/>
  <c r="AP116"/>
  <c r="AP117"/>
  <c r="AP118"/>
  <c r="AP119"/>
  <c r="V100"/>
  <c r="W188"/>
  <c r="AQ102" s="1"/>
  <c r="W186"/>
  <c r="AQ100" s="1"/>
  <c r="W189"/>
  <c r="W187"/>
  <c r="AQ101" s="1"/>
  <c r="W190"/>
  <c r="AQ104" s="1"/>
  <c r="W191"/>
  <c r="AQ105" s="1"/>
  <c r="AQ103"/>
  <c r="AQ106"/>
  <c r="AQ107"/>
  <c r="AQ108"/>
  <c r="AQ109"/>
  <c r="AQ110"/>
  <c r="AQ111"/>
  <c r="AQ112"/>
  <c r="AQ113"/>
  <c r="AQ114"/>
  <c r="AQ115"/>
  <c r="AQ116"/>
  <c r="AQ117"/>
  <c r="AQ118"/>
  <c r="AQ119"/>
  <c r="W100"/>
  <c r="X188"/>
  <c r="AR102" s="1"/>
  <c r="X186"/>
  <c r="AR100" s="1"/>
  <c r="X189"/>
  <c r="X187"/>
  <c r="AR101" s="1"/>
  <c r="X190"/>
  <c r="AR104" s="1"/>
  <c r="X191"/>
  <c r="AR105" s="1"/>
  <c r="AR103"/>
  <c r="AR106"/>
  <c r="AR107"/>
  <c r="AR108"/>
  <c r="AR109"/>
  <c r="AR110"/>
  <c r="AR111"/>
  <c r="AR112"/>
  <c r="AR113"/>
  <c r="AR114"/>
  <c r="AR115"/>
  <c r="AR116"/>
  <c r="AR117"/>
  <c r="AR118"/>
  <c r="AR119"/>
  <c r="X100"/>
  <c r="Y188"/>
  <c r="AS102" s="1"/>
  <c r="Y186"/>
  <c r="AS100" s="1"/>
  <c r="Y189"/>
  <c r="Y187"/>
  <c r="AS101" s="1"/>
  <c r="Y190"/>
  <c r="AS104" s="1"/>
  <c r="Y191"/>
  <c r="AS105" s="1"/>
  <c r="AS103"/>
  <c r="AS106"/>
  <c r="AS107"/>
  <c r="AS108"/>
  <c r="AS109"/>
  <c r="AS110"/>
  <c r="AS111"/>
  <c r="AS112"/>
  <c r="AS113"/>
  <c r="AS114"/>
  <c r="AS115"/>
  <c r="AS116"/>
  <c r="AS117"/>
  <c r="AS118"/>
  <c r="AS119"/>
  <c r="Y100"/>
  <c r="E101"/>
  <c r="F101"/>
  <c r="G101"/>
  <c r="H101"/>
  <c r="I101"/>
  <c r="J101"/>
  <c r="K101"/>
  <c r="L101"/>
  <c r="M101"/>
  <c r="P101"/>
  <c r="Q101"/>
  <c r="R101"/>
  <c r="S101"/>
  <c r="T101"/>
  <c r="U101"/>
  <c r="V101"/>
  <c r="W101"/>
  <c r="X101"/>
  <c r="Y101"/>
  <c r="E102"/>
  <c r="F102"/>
  <c r="G102"/>
  <c r="H102"/>
  <c r="I102"/>
  <c r="J102"/>
  <c r="K102"/>
  <c r="L102"/>
  <c r="M102"/>
  <c r="P102"/>
  <c r="Q102"/>
  <c r="R102"/>
  <c r="S102"/>
  <c r="T102"/>
  <c r="U102"/>
  <c r="V102"/>
  <c r="W102"/>
  <c r="X102"/>
  <c r="Y102"/>
  <c r="E103"/>
  <c r="F103"/>
  <c r="G103"/>
  <c r="H103"/>
  <c r="I103"/>
  <c r="J103"/>
  <c r="K103"/>
  <c r="L103"/>
  <c r="M103"/>
  <c r="P103"/>
  <c r="Q103"/>
  <c r="R103"/>
  <c r="S103"/>
  <c r="T103"/>
  <c r="U103"/>
  <c r="V103"/>
  <c r="W103"/>
  <c r="X103"/>
  <c r="Y103"/>
  <c r="E104"/>
  <c r="F104"/>
  <c r="G104"/>
  <c r="H104"/>
  <c r="I104"/>
  <c r="J104"/>
  <c r="K104"/>
  <c r="L104"/>
  <c r="M104"/>
  <c r="P104"/>
  <c r="Q104"/>
  <c r="R104"/>
  <c r="S104"/>
  <c r="T104"/>
  <c r="U104"/>
  <c r="V104"/>
  <c r="W104"/>
  <c r="X104"/>
  <c r="Y104"/>
  <c r="E105"/>
  <c r="F105"/>
  <c r="G105"/>
  <c r="H105"/>
  <c r="I105"/>
  <c r="J105"/>
  <c r="K105"/>
  <c r="L105"/>
  <c r="M105"/>
  <c r="P105"/>
  <c r="Q105"/>
  <c r="R105"/>
  <c r="S105"/>
  <c r="T105"/>
  <c r="U105"/>
  <c r="V105"/>
  <c r="W105"/>
  <c r="X105"/>
  <c r="Y105"/>
  <c r="E106"/>
  <c r="F106"/>
  <c r="G106"/>
  <c r="H106"/>
  <c r="I106"/>
  <c r="J106"/>
  <c r="K106"/>
  <c r="L106"/>
  <c r="M106"/>
  <c r="P106"/>
  <c r="Q106"/>
  <c r="R106"/>
  <c r="S106"/>
  <c r="T106"/>
  <c r="U106"/>
  <c r="V106"/>
  <c r="W106"/>
  <c r="X106"/>
  <c r="Y106"/>
  <c r="E107"/>
  <c r="F107"/>
  <c r="G107"/>
  <c r="H107"/>
  <c r="I107"/>
  <c r="J107"/>
  <c r="K107"/>
  <c r="L107"/>
  <c r="M107"/>
  <c r="P107"/>
  <c r="Q107"/>
  <c r="R107"/>
  <c r="S107"/>
  <c r="T107"/>
  <c r="U107"/>
  <c r="V107"/>
  <c r="W107"/>
  <c r="X107"/>
  <c r="Y107"/>
  <c r="E108"/>
  <c r="F108"/>
  <c r="G108"/>
  <c r="H108"/>
  <c r="I108"/>
  <c r="J108"/>
  <c r="K108"/>
  <c r="L108"/>
  <c r="M108"/>
  <c r="P108"/>
  <c r="Q108"/>
  <c r="R108"/>
  <c r="S108"/>
  <c r="T108"/>
  <c r="U108"/>
  <c r="V108"/>
  <c r="W108"/>
  <c r="X108"/>
  <c r="Y108"/>
  <c r="E109"/>
  <c r="F109"/>
  <c r="G109"/>
  <c r="H109"/>
  <c r="I109"/>
  <c r="J109"/>
  <c r="K109"/>
  <c r="L109"/>
  <c r="M109"/>
  <c r="P109"/>
  <c r="Q109"/>
  <c r="R109"/>
  <c r="S109"/>
  <c r="T109"/>
  <c r="U109"/>
  <c r="V109"/>
  <c r="W109"/>
  <c r="X109"/>
  <c r="Y109"/>
  <c r="E110"/>
  <c r="F110"/>
  <c r="G110"/>
  <c r="H110"/>
  <c r="I110"/>
  <c r="J110"/>
  <c r="K110"/>
  <c r="L110"/>
  <c r="M110"/>
  <c r="P110"/>
  <c r="Q110"/>
  <c r="R110"/>
  <c r="S110"/>
  <c r="T110"/>
  <c r="U110"/>
  <c r="V110"/>
  <c r="W110"/>
  <c r="X110"/>
  <c r="Y110"/>
  <c r="E111"/>
  <c r="F111"/>
  <c r="G111"/>
  <c r="H111"/>
  <c r="I111"/>
  <c r="J111"/>
  <c r="K111"/>
  <c r="L111"/>
  <c r="M111"/>
  <c r="P111"/>
  <c r="Q111"/>
  <c r="R111"/>
  <c r="S111"/>
  <c r="T111"/>
  <c r="U111"/>
  <c r="V111"/>
  <c r="W111"/>
  <c r="X111"/>
  <c r="Y111"/>
  <c r="E112"/>
  <c r="F112"/>
  <c r="G112"/>
  <c r="H112"/>
  <c r="I112"/>
  <c r="J112"/>
  <c r="K112"/>
  <c r="L112"/>
  <c r="M112"/>
  <c r="P112"/>
  <c r="Q112"/>
  <c r="R112"/>
  <c r="S112"/>
  <c r="T112"/>
  <c r="U112"/>
  <c r="V112"/>
  <c r="W112"/>
  <c r="X112"/>
  <c r="Y112"/>
  <c r="E113"/>
  <c r="F113"/>
  <c r="G113"/>
  <c r="H113"/>
  <c r="I113"/>
  <c r="J113"/>
  <c r="K113"/>
  <c r="L113"/>
  <c r="M113"/>
  <c r="P113"/>
  <c r="Q113"/>
  <c r="R113"/>
  <c r="S113"/>
  <c r="T113"/>
  <c r="U113"/>
  <c r="V113"/>
  <c r="W113"/>
  <c r="X113"/>
  <c r="Y113"/>
  <c r="E114"/>
  <c r="F114"/>
  <c r="G114"/>
  <c r="H114"/>
  <c r="I114"/>
  <c r="J114"/>
  <c r="K114"/>
  <c r="L114"/>
  <c r="M114"/>
  <c r="P114"/>
  <c r="Q114"/>
  <c r="R114"/>
  <c r="S114"/>
  <c r="T114"/>
  <c r="U114"/>
  <c r="V114"/>
  <c r="W114"/>
  <c r="X114"/>
  <c r="Y114"/>
  <c r="E115"/>
  <c r="F115"/>
  <c r="G115"/>
  <c r="H115"/>
  <c r="I115"/>
  <c r="J115"/>
  <c r="K115"/>
  <c r="L115"/>
  <c r="M115"/>
  <c r="P115"/>
  <c r="Q115"/>
  <c r="R115"/>
  <c r="S115"/>
  <c r="T115"/>
  <c r="U115"/>
  <c r="V115"/>
  <c r="W115"/>
  <c r="X115"/>
  <c r="Y115"/>
  <c r="E116"/>
  <c r="F116"/>
  <c r="G116"/>
  <c r="H116"/>
  <c r="I116"/>
  <c r="J116"/>
  <c r="K116"/>
  <c r="L116"/>
  <c r="M116"/>
  <c r="P116"/>
  <c r="Q116"/>
  <c r="R116"/>
  <c r="S116"/>
  <c r="T116"/>
  <c r="U116"/>
  <c r="V116"/>
  <c r="W116"/>
  <c r="X116"/>
  <c r="Y116"/>
  <c r="E117"/>
  <c r="F117"/>
  <c r="G117"/>
  <c r="H117"/>
  <c r="I117"/>
  <c r="J117"/>
  <c r="K117"/>
  <c r="L117"/>
  <c r="M117"/>
  <c r="P117"/>
  <c r="Q117"/>
  <c r="R117"/>
  <c r="S117"/>
  <c r="T117"/>
  <c r="U117"/>
  <c r="V117"/>
  <c r="W117"/>
  <c r="X117"/>
  <c r="Y117"/>
  <c r="E118"/>
  <c r="F118"/>
  <c r="G118"/>
  <c r="H118"/>
  <c r="I118"/>
  <c r="J118"/>
  <c r="K118"/>
  <c r="L118"/>
  <c r="M118"/>
  <c r="P118"/>
  <c r="Q118"/>
  <c r="R118"/>
  <c r="S118"/>
  <c r="T118"/>
  <c r="U118"/>
  <c r="V118"/>
  <c r="W118"/>
  <c r="X118"/>
  <c r="Y118"/>
  <c r="E119"/>
  <c r="F119"/>
  <c r="G119"/>
  <c r="H119"/>
  <c r="I119"/>
  <c r="J119"/>
  <c r="K119"/>
  <c r="L119"/>
  <c r="M119"/>
  <c r="P119"/>
  <c r="Q119"/>
  <c r="R119"/>
  <c r="S119"/>
  <c r="T119"/>
  <c r="U119"/>
  <c r="V119"/>
  <c r="W119"/>
  <c r="X119"/>
  <c r="Y119"/>
  <c r="E120"/>
  <c r="F120"/>
  <c r="G120"/>
  <c r="H120"/>
  <c r="I120"/>
  <c r="J120"/>
  <c r="K120"/>
  <c r="L120"/>
  <c r="M120"/>
  <c r="P120"/>
  <c r="Q120"/>
  <c r="R120"/>
  <c r="S120"/>
  <c r="T120"/>
  <c r="U120"/>
  <c r="V120"/>
  <c r="W120"/>
  <c r="X120"/>
  <c r="Y120"/>
  <c r="E121"/>
  <c r="F121"/>
  <c r="G121"/>
  <c r="H121"/>
  <c r="I121"/>
  <c r="J121"/>
  <c r="K121"/>
  <c r="L121"/>
  <c r="M121"/>
  <c r="P121"/>
  <c r="Q121"/>
  <c r="R121"/>
  <c r="S121"/>
  <c r="T121"/>
  <c r="U121"/>
  <c r="V121"/>
  <c r="W121"/>
  <c r="X121"/>
  <c r="Y121"/>
  <c r="E122"/>
  <c r="F122"/>
  <c r="G122"/>
  <c r="H122"/>
  <c r="I122"/>
  <c r="J122"/>
  <c r="K122"/>
  <c r="L122"/>
  <c r="M122"/>
  <c r="P122"/>
  <c r="Q122"/>
  <c r="R122"/>
  <c r="S122"/>
  <c r="T122"/>
  <c r="U122"/>
  <c r="V122"/>
  <c r="W122"/>
  <c r="X122"/>
  <c r="Y122"/>
  <c r="E123"/>
  <c r="F123"/>
  <c r="G123"/>
  <c r="H123"/>
  <c r="I123"/>
  <c r="J123"/>
  <c r="K123"/>
  <c r="L123"/>
  <c r="M123"/>
  <c r="P123"/>
  <c r="Q123"/>
  <c r="R123"/>
  <c r="S123"/>
  <c r="T123"/>
  <c r="U123"/>
  <c r="V123"/>
  <c r="W123"/>
  <c r="X123"/>
  <c r="Y123"/>
  <c r="E124"/>
  <c r="F124"/>
  <c r="G124"/>
  <c r="H124"/>
  <c r="I124"/>
  <c r="J124"/>
  <c r="K124"/>
  <c r="L124"/>
  <c r="M124"/>
  <c r="P124"/>
  <c r="Q124"/>
  <c r="R124"/>
  <c r="S124"/>
  <c r="T124"/>
  <c r="U124"/>
  <c r="V124"/>
  <c r="W124"/>
  <c r="X124"/>
  <c r="Y124"/>
  <c r="E125"/>
  <c r="F125"/>
  <c r="G125"/>
  <c r="H125"/>
  <c r="I125"/>
  <c r="J125"/>
  <c r="K125"/>
  <c r="L125"/>
  <c r="M125"/>
  <c r="P125"/>
  <c r="Q125"/>
  <c r="R125"/>
  <c r="S125"/>
  <c r="T125"/>
  <c r="U125"/>
  <c r="V125"/>
  <c r="W125"/>
  <c r="X125"/>
  <c r="Y125"/>
  <c r="E126"/>
  <c r="F126"/>
  <c r="G126"/>
  <c r="H126"/>
  <c r="I126"/>
  <c r="J126"/>
  <c r="K126"/>
  <c r="L126"/>
  <c r="M126"/>
  <c r="P126"/>
  <c r="Q126"/>
  <c r="R126"/>
  <c r="S126"/>
  <c r="T126"/>
  <c r="U126"/>
  <c r="V126"/>
  <c r="W126"/>
  <c r="X126"/>
  <c r="Y126"/>
  <c r="E127"/>
  <c r="F127"/>
  <c r="G127"/>
  <c r="H127"/>
  <c r="I127"/>
  <c r="J127"/>
  <c r="K127"/>
  <c r="L127"/>
  <c r="M127"/>
  <c r="P127"/>
  <c r="Q127"/>
  <c r="R127"/>
  <c r="S127"/>
  <c r="T127"/>
  <c r="U127"/>
  <c r="V127"/>
  <c r="W127"/>
  <c r="X127"/>
  <c r="Y127"/>
  <c r="E128"/>
  <c r="F128"/>
  <c r="G128"/>
  <c r="H128"/>
  <c r="I128"/>
  <c r="J128"/>
  <c r="K128"/>
  <c r="L128"/>
  <c r="M128"/>
  <c r="P128"/>
  <c r="Q128"/>
  <c r="R128"/>
  <c r="S128"/>
  <c r="T128"/>
  <c r="U128"/>
  <c r="V128"/>
  <c r="W128"/>
  <c r="X128"/>
  <c r="Y128"/>
  <c r="E129"/>
  <c r="F129"/>
  <c r="G129"/>
  <c r="H129"/>
  <c r="I129"/>
  <c r="J129"/>
  <c r="K129"/>
  <c r="L129"/>
  <c r="M129"/>
  <c r="P129"/>
  <c r="Q129"/>
  <c r="R129"/>
  <c r="S129"/>
  <c r="T129"/>
  <c r="U129"/>
  <c r="V129"/>
  <c r="W129"/>
  <c r="X129"/>
  <c r="Y129"/>
  <c r="E130"/>
  <c r="F130"/>
  <c r="G130"/>
  <c r="H130"/>
  <c r="I130"/>
  <c r="J130"/>
  <c r="K130"/>
  <c r="L130"/>
  <c r="M130"/>
  <c r="P130"/>
  <c r="Q130"/>
  <c r="R130"/>
  <c r="S130"/>
  <c r="T130"/>
  <c r="U130"/>
  <c r="V130"/>
  <c r="W130"/>
  <c r="X130"/>
  <c r="Y130"/>
  <c r="E131"/>
  <c r="F131"/>
  <c r="G131"/>
  <c r="H131"/>
  <c r="I131"/>
  <c r="J131"/>
  <c r="K131"/>
  <c r="L131"/>
  <c r="M131"/>
  <c r="P131"/>
  <c r="Q131"/>
  <c r="R131"/>
  <c r="S131"/>
  <c r="T131"/>
  <c r="U131"/>
  <c r="V131"/>
  <c r="W131"/>
  <c r="X131"/>
  <c r="Y131"/>
  <c r="E132"/>
  <c r="F132"/>
  <c r="G132"/>
  <c r="H132"/>
  <c r="I132"/>
  <c r="J132"/>
  <c r="K132"/>
  <c r="L132"/>
  <c r="M132"/>
  <c r="P132"/>
  <c r="Q132"/>
  <c r="R132"/>
  <c r="S132"/>
  <c r="T132"/>
  <c r="U132"/>
  <c r="V132"/>
  <c r="W132"/>
  <c r="X132"/>
  <c r="Y132"/>
  <c r="E133"/>
  <c r="F133"/>
  <c r="G133"/>
  <c r="H133"/>
  <c r="I133"/>
  <c r="J133"/>
  <c r="K133"/>
  <c r="L133"/>
  <c r="M133"/>
  <c r="P133"/>
  <c r="Q133"/>
  <c r="R133"/>
  <c r="S133"/>
  <c r="T133"/>
  <c r="U133"/>
  <c r="V133"/>
  <c r="W133"/>
  <c r="X133"/>
  <c r="Y133"/>
  <c r="E134"/>
  <c r="F134"/>
  <c r="G134"/>
  <c r="H134"/>
  <c r="I134"/>
  <c r="J134"/>
  <c r="K134"/>
  <c r="L134"/>
  <c r="M134"/>
  <c r="P134"/>
  <c r="Q134"/>
  <c r="R134"/>
  <c r="S134"/>
  <c r="T134"/>
  <c r="U134"/>
  <c r="V134"/>
  <c r="W134"/>
  <c r="X134"/>
  <c r="Y134"/>
  <c r="E135"/>
  <c r="F135"/>
  <c r="G135"/>
  <c r="H135"/>
  <c r="I135"/>
  <c r="J135"/>
  <c r="K135"/>
  <c r="L135"/>
  <c r="M135"/>
  <c r="P135"/>
  <c r="Q135"/>
  <c r="R135"/>
  <c r="S135"/>
  <c r="T135"/>
  <c r="U135"/>
  <c r="V135"/>
  <c r="W135"/>
  <c r="X135"/>
  <c r="Y135"/>
  <c r="E136"/>
  <c r="F136"/>
  <c r="G136"/>
  <c r="H136"/>
  <c r="I136"/>
  <c r="J136"/>
  <c r="K136"/>
  <c r="L136"/>
  <c r="M136"/>
  <c r="P136"/>
  <c r="Q136"/>
  <c r="R136"/>
  <c r="S136"/>
  <c r="T136"/>
  <c r="U136"/>
  <c r="V136"/>
  <c r="W136"/>
  <c r="X136"/>
  <c r="Y136"/>
  <c r="E137"/>
  <c r="F137"/>
  <c r="G137"/>
  <c r="H137"/>
  <c r="I137"/>
  <c r="J137"/>
  <c r="K137"/>
  <c r="L137"/>
  <c r="M137"/>
  <c r="P137"/>
  <c r="Q137"/>
  <c r="R137"/>
  <c r="S137"/>
  <c r="T137"/>
  <c r="U137"/>
  <c r="V137"/>
  <c r="W137"/>
  <c r="X137"/>
  <c r="Y137"/>
  <c r="E138"/>
  <c r="F138"/>
  <c r="G138"/>
  <c r="H138"/>
  <c r="I138"/>
  <c r="J138"/>
  <c r="K138"/>
  <c r="L138"/>
  <c r="M138"/>
  <c r="P138"/>
  <c r="Q138"/>
  <c r="R138"/>
  <c r="S138"/>
  <c r="T138"/>
  <c r="U138"/>
  <c r="V138"/>
  <c r="W138"/>
  <c r="X138"/>
  <c r="Y138"/>
  <c r="E139"/>
  <c r="F139"/>
  <c r="G139"/>
  <c r="H139"/>
  <c r="I139"/>
  <c r="J139"/>
  <c r="K139"/>
  <c r="L139"/>
  <c r="M139"/>
  <c r="P139"/>
  <c r="Q139"/>
  <c r="R139"/>
  <c r="S139"/>
  <c r="T139"/>
  <c r="U139"/>
  <c r="V139"/>
  <c r="W139"/>
  <c r="X139"/>
  <c r="Y139"/>
  <c r="E140"/>
  <c r="F140"/>
  <c r="G140"/>
  <c r="H140"/>
  <c r="I140"/>
  <c r="J140"/>
  <c r="K140"/>
  <c r="L140"/>
  <c r="M140"/>
  <c r="P140"/>
  <c r="Q140"/>
  <c r="R140"/>
  <c r="S140"/>
  <c r="T140"/>
  <c r="U140"/>
  <c r="V140"/>
  <c r="W140"/>
  <c r="X140"/>
  <c r="Y140"/>
  <c r="E141"/>
  <c r="F141"/>
  <c r="G141"/>
  <c r="H141"/>
  <c r="I141"/>
  <c r="J141"/>
  <c r="K141"/>
  <c r="L141"/>
  <c r="M141"/>
  <c r="P141"/>
  <c r="Q141"/>
  <c r="R141"/>
  <c r="S141"/>
  <c r="T141"/>
  <c r="U141"/>
  <c r="V141"/>
  <c r="W141"/>
  <c r="X141"/>
  <c r="Y141"/>
  <c r="E142"/>
  <c r="F142"/>
  <c r="G142"/>
  <c r="H142"/>
  <c r="I142"/>
  <c r="J142"/>
  <c r="K142"/>
  <c r="L142"/>
  <c r="M142"/>
  <c r="P142"/>
  <c r="Q142"/>
  <c r="R142"/>
  <c r="S142"/>
  <c r="T142"/>
  <c r="U142"/>
  <c r="V142"/>
  <c r="W142"/>
  <c r="X142"/>
  <c r="Y142"/>
  <c r="E143"/>
  <c r="F143"/>
  <c r="G143"/>
  <c r="H143"/>
  <c r="I143"/>
  <c r="J143"/>
  <c r="K143"/>
  <c r="L143"/>
  <c r="M143"/>
  <c r="P143"/>
  <c r="Q143"/>
  <c r="R143"/>
  <c r="S143"/>
  <c r="T143"/>
  <c r="U143"/>
  <c r="V143"/>
  <c r="W143"/>
  <c r="X143"/>
  <c r="Y143"/>
  <c r="E144"/>
  <c r="F144"/>
  <c r="G144"/>
  <c r="H144"/>
  <c r="I144"/>
  <c r="J144"/>
  <c r="K144"/>
  <c r="L144"/>
  <c r="M144"/>
  <c r="P144"/>
  <c r="Q144"/>
  <c r="R144"/>
  <c r="S144"/>
  <c r="T144"/>
  <c r="U144"/>
  <c r="V144"/>
  <c r="W144"/>
  <c r="X144"/>
  <c r="Y144"/>
  <c r="E145"/>
  <c r="F145"/>
  <c r="G145"/>
  <c r="H145"/>
  <c r="I145"/>
  <c r="J145"/>
  <c r="K145"/>
  <c r="L145"/>
  <c r="M145"/>
  <c r="P145"/>
  <c r="Q145"/>
  <c r="R145"/>
  <c r="S145"/>
  <c r="T145"/>
  <c r="U145"/>
  <c r="V145"/>
  <c r="W145"/>
  <c r="X145"/>
  <c r="Y145"/>
  <c r="E146"/>
  <c r="F146"/>
  <c r="G146"/>
  <c r="H146"/>
  <c r="I146"/>
  <c r="J146"/>
  <c r="K146"/>
  <c r="L146"/>
  <c r="M146"/>
  <c r="P146"/>
  <c r="Q146"/>
  <c r="R146"/>
  <c r="S146"/>
  <c r="T146"/>
  <c r="U146"/>
  <c r="V146"/>
  <c r="W146"/>
  <c r="X146"/>
  <c r="Y146"/>
  <c r="E147"/>
  <c r="F147"/>
  <c r="G147"/>
  <c r="H147"/>
  <c r="I147"/>
  <c r="J147"/>
  <c r="K147"/>
  <c r="L147"/>
  <c r="M147"/>
  <c r="P147"/>
  <c r="Q147"/>
  <c r="R147"/>
  <c r="S147"/>
  <c r="T147"/>
  <c r="U147"/>
  <c r="V147"/>
  <c r="W147"/>
  <c r="X147"/>
  <c r="Y147"/>
  <c r="E148"/>
  <c r="F148"/>
  <c r="G148"/>
  <c r="H148"/>
  <c r="I148"/>
  <c r="J148"/>
  <c r="K148"/>
  <c r="L148"/>
  <c r="M148"/>
  <c r="P148"/>
  <c r="Q148"/>
  <c r="R148"/>
  <c r="S148"/>
  <c r="T148"/>
  <c r="U148"/>
  <c r="V148"/>
  <c r="W148"/>
  <c r="X148"/>
  <c r="Y148"/>
  <c r="E149"/>
  <c r="F149"/>
  <c r="G149"/>
  <c r="H149"/>
  <c r="I149"/>
  <c r="J149"/>
  <c r="K149"/>
  <c r="L149"/>
  <c r="M149"/>
  <c r="P149"/>
  <c r="Q149"/>
  <c r="R149"/>
  <c r="S149"/>
  <c r="T149"/>
  <c r="U149"/>
  <c r="V149"/>
  <c r="W149"/>
  <c r="X149"/>
  <c r="Y149"/>
  <c r="E150"/>
  <c r="F150"/>
  <c r="G150"/>
  <c r="H150"/>
  <c r="I150"/>
  <c r="J150"/>
  <c r="K150"/>
  <c r="L150"/>
  <c r="M150"/>
  <c r="P150"/>
  <c r="Q150"/>
  <c r="R150"/>
  <c r="S150"/>
  <c r="T150"/>
  <c r="U150"/>
  <c r="V150"/>
  <c r="W150"/>
  <c r="X150"/>
  <c r="Y150"/>
  <c r="E151"/>
  <c r="F151"/>
  <c r="G151"/>
  <c r="H151"/>
  <c r="I151"/>
  <c r="J151"/>
  <c r="K151"/>
  <c r="L151"/>
  <c r="M151"/>
  <c r="P151"/>
  <c r="Q151"/>
  <c r="R151"/>
  <c r="S151"/>
  <c r="T151"/>
  <c r="U151"/>
  <c r="V151"/>
  <c r="W151"/>
  <c r="X151"/>
  <c r="Y151"/>
  <c r="E152"/>
  <c r="F152"/>
  <c r="G152"/>
  <c r="H152"/>
  <c r="I152"/>
  <c r="J152"/>
  <c r="K152"/>
  <c r="L152"/>
  <c r="M152"/>
  <c r="P152"/>
  <c r="Q152"/>
  <c r="R152"/>
  <c r="S152"/>
  <c r="T152"/>
  <c r="U152"/>
  <c r="V152"/>
  <c r="W152"/>
  <c r="X152"/>
  <c r="Y152"/>
  <c r="E153"/>
  <c r="F153"/>
  <c r="G153"/>
  <c r="H153"/>
  <c r="I153"/>
  <c r="J153"/>
  <c r="K153"/>
  <c r="L153"/>
  <c r="M153"/>
  <c r="P153"/>
  <c r="Q153"/>
  <c r="R153"/>
  <c r="S153"/>
  <c r="T153"/>
  <c r="U153"/>
  <c r="V153"/>
  <c r="W153"/>
  <c r="X153"/>
  <c r="Y153"/>
  <c r="E154"/>
  <c r="F154"/>
  <c r="G154"/>
  <c r="H154"/>
  <c r="I154"/>
  <c r="J154"/>
  <c r="K154"/>
  <c r="L154"/>
  <c r="M154"/>
  <c r="P154"/>
  <c r="Q154"/>
  <c r="R154"/>
  <c r="S154"/>
  <c r="T154"/>
  <c r="U154"/>
  <c r="V154"/>
  <c r="W154"/>
  <c r="X154"/>
  <c r="Y154"/>
  <c r="E155"/>
  <c r="F155"/>
  <c r="G155"/>
  <c r="H155"/>
  <c r="I155"/>
  <c r="J155"/>
  <c r="K155"/>
  <c r="L155"/>
  <c r="M155"/>
  <c r="P155"/>
  <c r="Q155"/>
  <c r="R155"/>
  <c r="S155"/>
  <c r="T155"/>
  <c r="U155"/>
  <c r="V155"/>
  <c r="W155"/>
  <c r="X155"/>
  <c r="Y155"/>
  <c r="E156"/>
  <c r="F156"/>
  <c r="G156"/>
  <c r="H156"/>
  <c r="I156"/>
  <c r="J156"/>
  <c r="K156"/>
  <c r="L156"/>
  <c r="M156"/>
  <c r="P156"/>
  <c r="Q156"/>
  <c r="R156"/>
  <c r="S156"/>
  <c r="T156"/>
  <c r="U156"/>
  <c r="V156"/>
  <c r="W156"/>
  <c r="X156"/>
  <c r="Y156"/>
  <c r="E157"/>
  <c r="F157"/>
  <c r="G157"/>
  <c r="H157"/>
  <c r="I157"/>
  <c r="J157"/>
  <c r="K157"/>
  <c r="L157"/>
  <c r="M157"/>
  <c r="P157"/>
  <c r="Q157"/>
  <c r="R157"/>
  <c r="S157"/>
  <c r="T157"/>
  <c r="U157"/>
  <c r="V157"/>
  <c r="W157"/>
  <c r="X157"/>
  <c r="Y157"/>
  <c r="E158"/>
  <c r="F158"/>
  <c r="G158"/>
  <c r="H158"/>
  <c r="I158"/>
  <c r="J158"/>
  <c r="K158"/>
  <c r="L158"/>
  <c r="M158"/>
  <c r="P158"/>
  <c r="Q158"/>
  <c r="R158"/>
  <c r="S158"/>
  <c r="T158"/>
  <c r="U158"/>
  <c r="V158"/>
  <c r="W158"/>
  <c r="X158"/>
  <c r="Y158"/>
  <c r="E159"/>
  <c r="F159"/>
  <c r="G159"/>
  <c r="H159"/>
  <c r="I159"/>
  <c r="J159"/>
  <c r="K159"/>
  <c r="L159"/>
  <c r="M159"/>
  <c r="P159"/>
  <c r="Q159"/>
  <c r="R159"/>
  <c r="S159"/>
  <c r="T159"/>
  <c r="U159"/>
  <c r="V159"/>
  <c r="W159"/>
  <c r="X159"/>
  <c r="Y159"/>
  <c r="E160"/>
  <c r="F160"/>
  <c r="G160"/>
  <c r="H160"/>
  <c r="I160"/>
  <c r="J160"/>
  <c r="K160"/>
  <c r="L160"/>
  <c r="M160"/>
  <c r="P160"/>
  <c r="Q160"/>
  <c r="R160"/>
  <c r="S160"/>
  <c r="T160"/>
  <c r="U160"/>
  <c r="V160"/>
  <c r="W160"/>
  <c r="X160"/>
  <c r="Y160"/>
  <c r="E161"/>
  <c r="F161"/>
  <c r="G161"/>
  <c r="H161"/>
  <c r="I161"/>
  <c r="J161"/>
  <c r="K161"/>
  <c r="L161"/>
  <c r="M161"/>
  <c r="P161"/>
  <c r="Q161"/>
  <c r="R161"/>
  <c r="S161"/>
  <c r="T161"/>
  <c r="U161"/>
  <c r="V161"/>
  <c r="W161"/>
  <c r="X161"/>
  <c r="Y161"/>
  <c r="E162"/>
  <c r="F162"/>
  <c r="G162"/>
  <c r="H162"/>
  <c r="I162"/>
  <c r="J162"/>
  <c r="K162"/>
  <c r="L162"/>
  <c r="M162"/>
  <c r="P162"/>
  <c r="Q162"/>
  <c r="R162"/>
  <c r="S162"/>
  <c r="T162"/>
  <c r="U162"/>
  <c r="V162"/>
  <c r="W162"/>
  <c r="X162"/>
  <c r="Y162"/>
  <c r="E163"/>
  <c r="F163"/>
  <c r="G163"/>
  <c r="H163"/>
  <c r="I163"/>
  <c r="J163"/>
  <c r="K163"/>
  <c r="L163"/>
  <c r="M163"/>
  <c r="P163"/>
  <c r="Q163"/>
  <c r="R163"/>
  <c r="S163"/>
  <c r="T163"/>
  <c r="U163"/>
  <c r="V163"/>
  <c r="W163"/>
  <c r="X163"/>
  <c r="Y163"/>
  <c r="E164"/>
  <c r="F164"/>
  <c r="G164"/>
  <c r="H164"/>
  <c r="I164"/>
  <c r="J164"/>
  <c r="K164"/>
  <c r="L164"/>
  <c r="M164"/>
  <c r="P164"/>
  <c r="Q164"/>
  <c r="R164"/>
  <c r="S164"/>
  <c r="T164"/>
  <c r="U164"/>
  <c r="V164"/>
  <c r="W164"/>
  <c r="X164"/>
  <c r="Y164"/>
  <c r="E165"/>
  <c r="F165"/>
  <c r="G165"/>
  <c r="H165"/>
  <c r="I165"/>
  <c r="J165"/>
  <c r="K165"/>
  <c r="L165"/>
  <c r="M165"/>
  <c r="P165"/>
  <c r="Q165"/>
  <c r="R165"/>
  <c r="S165"/>
  <c r="T165"/>
  <c r="U165"/>
  <c r="V165"/>
  <c r="W165"/>
  <c r="X165"/>
  <c r="Y165"/>
  <c r="E166"/>
  <c r="F166"/>
  <c r="G166"/>
  <c r="H166"/>
  <c r="I166"/>
  <c r="J166"/>
  <c r="K166"/>
  <c r="L166"/>
  <c r="M166"/>
  <c r="P166"/>
  <c r="Q166"/>
  <c r="R166"/>
  <c r="S166"/>
  <c r="T166"/>
  <c r="U166"/>
  <c r="V166"/>
  <c r="W166"/>
  <c r="X166"/>
  <c r="Y166"/>
  <c r="E167"/>
  <c r="F167"/>
  <c r="G167"/>
  <c r="H167"/>
  <c r="I167"/>
  <c r="J167"/>
  <c r="K167"/>
  <c r="L167"/>
  <c r="M167"/>
  <c r="P167"/>
  <c r="Q167"/>
  <c r="R167"/>
  <c r="S167"/>
  <c r="T167"/>
  <c r="U167"/>
  <c r="V167"/>
  <c r="W167"/>
  <c r="X167"/>
  <c r="Y167"/>
  <c r="E168"/>
  <c r="F168"/>
  <c r="G168"/>
  <c r="H168"/>
  <c r="I168"/>
  <c r="J168"/>
  <c r="K168"/>
  <c r="L168"/>
  <c r="M168"/>
  <c r="P168"/>
  <c r="Q168"/>
  <c r="R168"/>
  <c r="S168"/>
  <c r="T168"/>
  <c r="U168"/>
  <c r="V168"/>
  <c r="W168"/>
  <c r="X168"/>
  <c r="Y168"/>
  <c r="E169"/>
  <c r="F169"/>
  <c r="G169"/>
  <c r="H169"/>
  <c r="I169"/>
  <c r="J169"/>
  <c r="K169"/>
  <c r="L169"/>
  <c r="M169"/>
  <c r="P169"/>
  <c r="Q169"/>
  <c r="R169"/>
  <c r="S169"/>
  <c r="T169"/>
  <c r="U169"/>
  <c r="V169"/>
  <c r="W169"/>
  <c r="X169"/>
  <c r="Y169"/>
  <c r="E170"/>
  <c r="F170"/>
  <c r="G170"/>
  <c r="H170"/>
  <c r="I170"/>
  <c r="J170"/>
  <c r="K170"/>
  <c r="L170"/>
  <c r="M170"/>
  <c r="P170"/>
  <c r="Q170"/>
  <c r="R170"/>
  <c r="S170"/>
  <c r="T170"/>
  <c r="U170"/>
  <c r="V170"/>
  <c r="W170"/>
  <c r="X170"/>
  <c r="Y170"/>
  <c r="E171"/>
  <c r="F171"/>
  <c r="G171"/>
  <c r="H171"/>
  <c r="I171"/>
  <c r="J171"/>
  <c r="K171"/>
  <c r="L171"/>
  <c r="M171"/>
  <c r="P171"/>
  <c r="Q171"/>
  <c r="R171"/>
  <c r="S171"/>
  <c r="T171"/>
  <c r="U171"/>
  <c r="V171"/>
  <c r="W171"/>
  <c r="X171"/>
  <c r="Y171"/>
  <c r="E172"/>
  <c r="F172"/>
  <c r="G172"/>
  <c r="H172"/>
  <c r="I172"/>
  <c r="J172"/>
  <c r="K172"/>
  <c r="L172"/>
  <c r="M172"/>
  <c r="P172"/>
  <c r="Q172"/>
  <c r="R172"/>
  <c r="S172"/>
  <c r="T172"/>
  <c r="U172"/>
  <c r="V172"/>
  <c r="W172"/>
  <c r="X172"/>
  <c r="Y172"/>
  <c r="E173"/>
  <c r="F173"/>
  <c r="G173"/>
  <c r="H173"/>
  <c r="I173"/>
  <c r="J173"/>
  <c r="K173"/>
  <c r="L173"/>
  <c r="M173"/>
  <c r="P173"/>
  <c r="Q173"/>
  <c r="R173"/>
  <c r="S173"/>
  <c r="T173"/>
  <c r="U173"/>
  <c r="V173"/>
  <c r="W173"/>
  <c r="X173"/>
  <c r="Y173"/>
  <c r="E174"/>
  <c r="F174"/>
  <c r="G174"/>
  <c r="H174"/>
  <c r="I174"/>
  <c r="J174"/>
  <c r="K174"/>
  <c r="L174"/>
  <c r="M174"/>
  <c r="P174"/>
  <c r="Q174"/>
  <c r="R174"/>
  <c r="S174"/>
  <c r="T174"/>
  <c r="U174"/>
  <c r="V174"/>
  <c r="W174"/>
  <c r="X174"/>
  <c r="Y174"/>
  <c r="E175"/>
  <c r="F175"/>
  <c r="G175"/>
  <c r="H175"/>
  <c r="I175"/>
  <c r="J175"/>
  <c r="K175"/>
  <c r="L175"/>
  <c r="M175"/>
  <c r="P175"/>
  <c r="Q175"/>
  <c r="R175"/>
  <c r="S175"/>
  <c r="T175"/>
  <c r="U175"/>
  <c r="V175"/>
  <c r="W175"/>
  <c r="X175"/>
  <c r="Y175"/>
  <c r="E176"/>
  <c r="F176"/>
  <c r="G176"/>
  <c r="H176"/>
  <c r="I176"/>
  <c r="J176"/>
  <c r="K176"/>
  <c r="L176"/>
  <c r="M176"/>
  <c r="P176"/>
  <c r="Q176"/>
  <c r="R176"/>
  <c r="S176"/>
  <c r="T176"/>
  <c r="U176"/>
  <c r="V176"/>
  <c r="W176"/>
  <c r="X176"/>
  <c r="Y176"/>
  <c r="E177"/>
  <c r="F177"/>
  <c r="G177"/>
  <c r="H177"/>
  <c r="I177"/>
  <c r="J177"/>
  <c r="K177"/>
  <c r="L177"/>
  <c r="M177"/>
  <c r="P177"/>
  <c r="Q177"/>
  <c r="R177"/>
  <c r="S177"/>
  <c r="T177"/>
  <c r="U177"/>
  <c r="V177"/>
  <c r="W177"/>
  <c r="X177"/>
  <c r="Y177"/>
  <c r="E178"/>
  <c r="F178"/>
  <c r="G178"/>
  <c r="H178"/>
  <c r="I178"/>
  <c r="J178"/>
  <c r="K178"/>
  <c r="L178"/>
  <c r="M178"/>
  <c r="P178"/>
  <c r="Q178"/>
  <c r="R178"/>
  <c r="S178"/>
  <c r="T178"/>
  <c r="U178"/>
  <c r="V178"/>
  <c r="W178"/>
  <c r="X178"/>
  <c r="Y178"/>
  <c r="E179"/>
  <c r="F179"/>
  <c r="G179"/>
  <c r="H179"/>
  <c r="I179"/>
  <c r="J179"/>
  <c r="K179"/>
  <c r="L179"/>
  <c r="M179"/>
  <c r="P179"/>
  <c r="Q179"/>
  <c r="R179"/>
  <c r="S179"/>
  <c r="T179"/>
  <c r="U179"/>
  <c r="V179"/>
  <c r="W179"/>
  <c r="X179"/>
  <c r="Y179"/>
  <c r="E180"/>
  <c r="F180"/>
  <c r="G180"/>
  <c r="H180"/>
  <c r="I180"/>
  <c r="J180"/>
  <c r="K180"/>
  <c r="L180"/>
  <c r="M180"/>
  <c r="P180"/>
  <c r="Q180"/>
  <c r="R180"/>
  <c r="S180"/>
  <c r="T180"/>
  <c r="U180"/>
  <c r="V180"/>
  <c r="W180"/>
  <c r="X180"/>
  <c r="Y180"/>
  <c r="E181"/>
  <c r="F181"/>
  <c r="G181"/>
  <c r="H181"/>
  <c r="I181"/>
  <c r="J181"/>
  <c r="K181"/>
  <c r="L181"/>
  <c r="M181"/>
  <c r="P181"/>
  <c r="Q181"/>
  <c r="R181"/>
  <c r="S181"/>
  <c r="T181"/>
  <c r="U181"/>
  <c r="V181"/>
  <c r="W181"/>
  <c r="X181"/>
  <c r="Y181"/>
  <c r="E182"/>
  <c r="F182"/>
  <c r="G182"/>
  <c r="H182"/>
  <c r="I182"/>
  <c r="J182"/>
  <c r="K182"/>
  <c r="L182"/>
  <c r="M182"/>
  <c r="P182"/>
  <c r="Q182"/>
  <c r="R182"/>
  <c r="S182"/>
  <c r="T182"/>
  <c r="U182"/>
  <c r="V182"/>
  <c r="W182"/>
  <c r="X182"/>
  <c r="Y182"/>
  <c r="E183"/>
  <c r="F183"/>
  <c r="G183"/>
  <c r="H183"/>
  <c r="I183"/>
  <c r="J183"/>
  <c r="K183"/>
  <c r="L183"/>
  <c r="M183"/>
  <c r="P183"/>
  <c r="Q183"/>
  <c r="R183"/>
  <c r="S183"/>
  <c r="T183"/>
  <c r="U183"/>
  <c r="V183"/>
  <c r="W183"/>
  <c r="X183"/>
  <c r="Y183"/>
  <c r="E184"/>
  <c r="C64" i="4" s="1"/>
  <c r="C65" s="1"/>
  <c r="F184" i="12"/>
  <c r="G184"/>
  <c r="E64" i="4" s="1"/>
  <c r="E65" s="1"/>
  <c r="H184" i="12"/>
  <c r="I184"/>
  <c r="G64" i="4" s="1"/>
  <c r="G65" s="1"/>
  <c r="J184" i="12"/>
  <c r="K184"/>
  <c r="I64" i="4" s="1"/>
  <c r="I65" s="1"/>
  <c r="L184" i="12"/>
  <c r="M184"/>
  <c r="K64" i="4" s="1"/>
  <c r="K65" s="1"/>
  <c r="P184" i="12"/>
  <c r="Q184"/>
  <c r="C68" i="4" s="1"/>
  <c r="C69" s="1"/>
  <c r="R184" i="12"/>
  <c r="S184"/>
  <c r="E68" i="4" s="1"/>
  <c r="E69" s="1"/>
  <c r="T184" i="12"/>
  <c r="U184"/>
  <c r="G68" i="4" s="1"/>
  <c r="G69" s="1"/>
  <c r="V184" i="12"/>
  <c r="W184"/>
  <c r="I68" i="4" s="1"/>
  <c r="I69" s="1"/>
  <c r="X184" i="12"/>
  <c r="Y184"/>
  <c r="K68" i="4" s="1"/>
  <c r="K69" s="1"/>
  <c r="E185" i="12"/>
  <c r="F185"/>
  <c r="G185"/>
  <c r="H185"/>
  <c r="I185"/>
  <c r="J185"/>
  <c r="K185"/>
  <c r="L185"/>
  <c r="M185"/>
  <c r="P185"/>
  <c r="Q185"/>
  <c r="R185"/>
  <c r="S185"/>
  <c r="T185"/>
  <c r="U185"/>
  <c r="V185"/>
  <c r="W185"/>
  <c r="X185"/>
  <c r="Y185"/>
  <c r="M186"/>
  <c r="M187"/>
  <c r="M188"/>
  <c r="M189"/>
  <c r="M190"/>
  <c r="M191"/>
  <c r="D3" i="9"/>
  <c r="D23" s="1"/>
  <c r="P3"/>
  <c r="S3" i="1"/>
  <c r="T3"/>
  <c r="T4" s="1"/>
  <c r="T5" s="1"/>
  <c r="U3"/>
  <c r="V3"/>
  <c r="W3"/>
  <c r="X3"/>
  <c r="Y3"/>
  <c r="Z3"/>
  <c r="AA3"/>
  <c r="S4"/>
  <c r="S5" s="1"/>
  <c r="U4"/>
  <c r="V4"/>
  <c r="W4"/>
  <c r="X4"/>
  <c r="Y4"/>
  <c r="Z4"/>
  <c r="AA4"/>
  <c r="U5"/>
  <c r="V5"/>
  <c r="W5"/>
  <c r="X5"/>
  <c r="Y5"/>
  <c r="Z5"/>
  <c r="AA5"/>
  <c r="S6"/>
  <c r="T6"/>
  <c r="U6"/>
  <c r="V6"/>
  <c r="W6"/>
  <c r="X6"/>
  <c r="Y6"/>
  <c r="Z6"/>
  <c r="AA6"/>
  <c r="R6"/>
  <c r="AC6" s="1"/>
  <c r="R3"/>
  <c r="R4" s="1"/>
  <c r="S3" i="7"/>
  <c r="T3"/>
  <c r="T4" s="1"/>
  <c r="U3"/>
  <c r="V3"/>
  <c r="W3"/>
  <c r="X3"/>
  <c r="Y3"/>
  <c r="Z3"/>
  <c r="AA3"/>
  <c r="S4"/>
  <c r="S5" s="1"/>
  <c r="U4"/>
  <c r="U9" s="1"/>
  <c r="V4"/>
  <c r="W4"/>
  <c r="W9" s="1"/>
  <c r="X4"/>
  <c r="Y4"/>
  <c r="Y9" s="1"/>
  <c r="Z4"/>
  <c r="AA4"/>
  <c r="AA9" s="1"/>
  <c r="U5"/>
  <c r="V5"/>
  <c r="W5"/>
  <c r="X5"/>
  <c r="Y5"/>
  <c r="Z5"/>
  <c r="AA5"/>
  <c r="S6"/>
  <c r="AC6" s="1"/>
  <c r="T6"/>
  <c r="U6"/>
  <c r="V6"/>
  <c r="W6"/>
  <c r="X6"/>
  <c r="Y6"/>
  <c r="Z6"/>
  <c r="AA6"/>
  <c r="R6"/>
  <c r="R4"/>
  <c r="R3"/>
  <c r="L2" i="4"/>
  <c r="L1"/>
  <c r="C2"/>
  <c r="F25" i="9"/>
  <c r="G25"/>
  <c r="H25"/>
  <c r="I25"/>
  <c r="J25"/>
  <c r="K25"/>
  <c r="L25"/>
  <c r="F26"/>
  <c r="G26"/>
  <c r="H26"/>
  <c r="I26"/>
  <c r="J26"/>
  <c r="K26"/>
  <c r="L26"/>
  <c r="F27"/>
  <c r="G27"/>
  <c r="H27"/>
  <c r="I27"/>
  <c r="J27"/>
  <c r="K27"/>
  <c r="L27"/>
  <c r="F28"/>
  <c r="G28"/>
  <c r="H28"/>
  <c r="I28"/>
  <c r="J28"/>
  <c r="K28"/>
  <c r="L28"/>
  <c r="F29"/>
  <c r="G29"/>
  <c r="H29"/>
  <c r="I29"/>
  <c r="J29"/>
  <c r="K29"/>
  <c r="L29"/>
  <c r="F30"/>
  <c r="G30"/>
  <c r="H30"/>
  <c r="I30"/>
  <c r="J30"/>
  <c r="K30"/>
  <c r="L30"/>
  <c r="F31"/>
  <c r="G31"/>
  <c r="H31"/>
  <c r="I31"/>
  <c r="J31"/>
  <c r="K31"/>
  <c r="L31"/>
  <c r="F32"/>
  <c r="G32"/>
  <c r="H32"/>
  <c r="I32"/>
  <c r="J32"/>
  <c r="K32"/>
  <c r="L32"/>
  <c r="F33"/>
  <c r="G33"/>
  <c r="H33"/>
  <c r="I33"/>
  <c r="J33"/>
  <c r="K33"/>
  <c r="L33"/>
  <c r="F34"/>
  <c r="G34"/>
  <c r="H34"/>
  <c r="I34"/>
  <c r="J34"/>
  <c r="K34"/>
  <c r="L34"/>
  <c r="F35"/>
  <c r="G35"/>
  <c r="H35"/>
  <c r="I35"/>
  <c r="J35"/>
  <c r="K35"/>
  <c r="L35"/>
  <c r="F36"/>
  <c r="G36"/>
  <c r="H36"/>
  <c r="I36"/>
  <c r="J36"/>
  <c r="K36"/>
  <c r="L36"/>
  <c r="F37"/>
  <c r="G37"/>
  <c r="H37"/>
  <c r="I37"/>
  <c r="J37"/>
  <c r="K37"/>
  <c r="L37"/>
  <c r="F38"/>
  <c r="G38"/>
  <c r="H38"/>
  <c r="I38"/>
  <c r="J38"/>
  <c r="K38"/>
  <c r="L38"/>
  <c r="F39"/>
  <c r="G39"/>
  <c r="H39"/>
  <c r="I39"/>
  <c r="J39"/>
  <c r="K39"/>
  <c r="L39"/>
  <c r="F40"/>
  <c r="G40"/>
  <c r="H40"/>
  <c r="I40"/>
  <c r="J40"/>
  <c r="K40"/>
  <c r="L40"/>
  <c r="F41"/>
  <c r="G41"/>
  <c r="H41"/>
  <c r="I41"/>
  <c r="J41"/>
  <c r="K41"/>
  <c r="L41"/>
  <c r="F42"/>
  <c r="G42"/>
  <c r="H42"/>
  <c r="I42"/>
  <c r="J42"/>
  <c r="K42"/>
  <c r="L42"/>
  <c r="F43"/>
  <c r="G43"/>
  <c r="H43"/>
  <c r="I43"/>
  <c r="J43"/>
  <c r="K43"/>
  <c r="L43"/>
  <c r="L24"/>
  <c r="K24"/>
  <c r="K44" s="1"/>
  <c r="J24"/>
  <c r="I24"/>
  <c r="H24"/>
  <c r="G24"/>
  <c r="G44" s="1"/>
  <c r="F24"/>
  <c r="P24"/>
  <c r="M25"/>
  <c r="M26"/>
  <c r="M27"/>
  <c r="M28"/>
  <c r="M29"/>
  <c r="M30"/>
  <c r="M31"/>
  <c r="M32"/>
  <c r="M33"/>
  <c r="M34"/>
  <c r="M35"/>
  <c r="M36"/>
  <c r="M37"/>
  <c r="M38"/>
  <c r="M39"/>
  <c r="M40"/>
  <c r="M41"/>
  <c r="M42"/>
  <c r="M43"/>
  <c r="M24"/>
  <c r="P5" i="12"/>
  <c r="Q5"/>
  <c r="R5"/>
  <c r="S5"/>
  <c r="T5"/>
  <c r="U5"/>
  <c r="V5"/>
  <c r="W5"/>
  <c r="X5"/>
  <c r="Y5"/>
  <c r="P6"/>
  <c r="Q6"/>
  <c r="R6"/>
  <c r="S6"/>
  <c r="T6"/>
  <c r="U6"/>
  <c r="V6"/>
  <c r="W6"/>
  <c r="X6"/>
  <c r="Y6"/>
  <c r="P7"/>
  <c r="Q7"/>
  <c r="R7"/>
  <c r="S7"/>
  <c r="T7"/>
  <c r="U7"/>
  <c r="V7"/>
  <c r="W7"/>
  <c r="X7"/>
  <c r="Y7"/>
  <c r="P8"/>
  <c r="Q8"/>
  <c r="R8"/>
  <c r="S8"/>
  <c r="T8"/>
  <c r="U8"/>
  <c r="V8"/>
  <c r="W8"/>
  <c r="X8"/>
  <c r="Y8"/>
  <c r="P9"/>
  <c r="Q9"/>
  <c r="R9"/>
  <c r="S9"/>
  <c r="T9"/>
  <c r="U9"/>
  <c r="V9"/>
  <c r="W9"/>
  <c r="X9"/>
  <c r="Y9"/>
  <c r="P10"/>
  <c r="Q10"/>
  <c r="R10"/>
  <c r="S10"/>
  <c r="T10"/>
  <c r="U10"/>
  <c r="V10"/>
  <c r="W10"/>
  <c r="X10"/>
  <c r="Y10"/>
  <c r="P11"/>
  <c r="Q11"/>
  <c r="R11"/>
  <c r="S11"/>
  <c r="T11"/>
  <c r="U11"/>
  <c r="V11"/>
  <c r="W11"/>
  <c r="X11"/>
  <c r="Y11"/>
  <c r="P12"/>
  <c r="Q12"/>
  <c r="R12"/>
  <c r="S12"/>
  <c r="T12"/>
  <c r="U12"/>
  <c r="V12"/>
  <c r="W12"/>
  <c r="X12"/>
  <c r="Y12"/>
  <c r="P13"/>
  <c r="Q13"/>
  <c r="R13"/>
  <c r="S13"/>
  <c r="T13"/>
  <c r="U13"/>
  <c r="V13"/>
  <c r="W13"/>
  <c r="X13"/>
  <c r="Y13"/>
  <c r="P14"/>
  <c r="Q14"/>
  <c r="R14"/>
  <c r="S14"/>
  <c r="T14"/>
  <c r="U14"/>
  <c r="V14"/>
  <c r="W14"/>
  <c r="X14"/>
  <c r="Y14"/>
  <c r="P15"/>
  <c r="Q15"/>
  <c r="R15"/>
  <c r="S15"/>
  <c r="T15"/>
  <c r="U15"/>
  <c r="V15"/>
  <c r="W15"/>
  <c r="X15"/>
  <c r="Y15"/>
  <c r="P16"/>
  <c r="Q16"/>
  <c r="R16"/>
  <c r="S16"/>
  <c r="T16"/>
  <c r="U16"/>
  <c r="V16"/>
  <c r="W16"/>
  <c r="X16"/>
  <c r="Y16"/>
  <c r="P17"/>
  <c r="Q17"/>
  <c r="R17"/>
  <c r="S17"/>
  <c r="T17"/>
  <c r="U17"/>
  <c r="V17"/>
  <c r="W17"/>
  <c r="X17"/>
  <c r="Y17"/>
  <c r="P18"/>
  <c r="Q18"/>
  <c r="R18"/>
  <c r="S18"/>
  <c r="T18"/>
  <c r="U18"/>
  <c r="V18"/>
  <c r="W18"/>
  <c r="X18"/>
  <c r="Y18"/>
  <c r="P19"/>
  <c r="Q19"/>
  <c r="R19"/>
  <c r="S19"/>
  <c r="T19"/>
  <c r="U19"/>
  <c r="V19"/>
  <c r="W19"/>
  <c r="X19"/>
  <c r="Y19"/>
  <c r="P20"/>
  <c r="Q20"/>
  <c r="R20"/>
  <c r="S20"/>
  <c r="T20"/>
  <c r="U20"/>
  <c r="V20"/>
  <c r="W20"/>
  <c r="X20"/>
  <c r="Y20"/>
  <c r="P21"/>
  <c r="Q21"/>
  <c r="R21"/>
  <c r="S21"/>
  <c r="T21"/>
  <c r="U21"/>
  <c r="V21"/>
  <c r="W21"/>
  <c r="X21"/>
  <c r="Y21"/>
  <c r="P22"/>
  <c r="Q22"/>
  <c r="R22"/>
  <c r="S22"/>
  <c r="T22"/>
  <c r="U22"/>
  <c r="V22"/>
  <c r="W22"/>
  <c r="X22"/>
  <c r="Y22"/>
  <c r="P23"/>
  <c r="Q23"/>
  <c r="R23"/>
  <c r="S23"/>
  <c r="T23"/>
  <c r="U23"/>
  <c r="V23"/>
  <c r="W23"/>
  <c r="X23"/>
  <c r="Y23"/>
  <c r="P24"/>
  <c r="Q24"/>
  <c r="R24"/>
  <c r="S24"/>
  <c r="T24"/>
  <c r="U24"/>
  <c r="V24"/>
  <c r="W24"/>
  <c r="X24"/>
  <c r="Y24"/>
  <c r="P25"/>
  <c r="Q25"/>
  <c r="R25"/>
  <c r="S25"/>
  <c r="T25"/>
  <c r="U25"/>
  <c r="V25"/>
  <c r="W25"/>
  <c r="X25"/>
  <c r="Y25"/>
  <c r="P26"/>
  <c r="Q26"/>
  <c r="R26"/>
  <c r="S26"/>
  <c r="T26"/>
  <c r="U26"/>
  <c r="V26"/>
  <c r="W26"/>
  <c r="X26"/>
  <c r="Y26"/>
  <c r="P27"/>
  <c r="Q27"/>
  <c r="R27"/>
  <c r="S27"/>
  <c r="T27"/>
  <c r="U27"/>
  <c r="V27"/>
  <c r="W27"/>
  <c r="X27"/>
  <c r="Y27"/>
  <c r="P28"/>
  <c r="Q28"/>
  <c r="R28"/>
  <c r="S28"/>
  <c r="T28"/>
  <c r="U28"/>
  <c r="V28"/>
  <c r="W28"/>
  <c r="X28"/>
  <c r="Y28"/>
  <c r="P29"/>
  <c r="Q29"/>
  <c r="R29"/>
  <c r="S29"/>
  <c r="T29"/>
  <c r="U29"/>
  <c r="V29"/>
  <c r="W29"/>
  <c r="X29"/>
  <c r="Y29"/>
  <c r="P30"/>
  <c r="Q30"/>
  <c r="R30"/>
  <c r="S30"/>
  <c r="T30"/>
  <c r="U30"/>
  <c r="V30"/>
  <c r="W30"/>
  <c r="X30"/>
  <c r="Y30"/>
  <c r="P31"/>
  <c r="Q31"/>
  <c r="R31"/>
  <c r="S31"/>
  <c r="T31"/>
  <c r="U31"/>
  <c r="V31"/>
  <c r="W31"/>
  <c r="X31"/>
  <c r="Y31"/>
  <c r="P32"/>
  <c r="Q32"/>
  <c r="R32"/>
  <c r="S32"/>
  <c r="T32"/>
  <c r="U32"/>
  <c r="V32"/>
  <c r="W32"/>
  <c r="X32"/>
  <c r="Y32"/>
  <c r="P33"/>
  <c r="Q33"/>
  <c r="R33"/>
  <c r="S33"/>
  <c r="T33"/>
  <c r="U33"/>
  <c r="V33"/>
  <c r="W33"/>
  <c r="X33"/>
  <c r="Y33"/>
  <c r="P34"/>
  <c r="Q34"/>
  <c r="R34"/>
  <c r="S34"/>
  <c r="T34"/>
  <c r="U34"/>
  <c r="V34"/>
  <c r="W34"/>
  <c r="X34"/>
  <c r="Y34"/>
  <c r="P35"/>
  <c r="Q35"/>
  <c r="R35"/>
  <c r="S35"/>
  <c r="T35"/>
  <c r="U35"/>
  <c r="V35"/>
  <c r="W35"/>
  <c r="X35"/>
  <c r="Y35"/>
  <c r="P36"/>
  <c r="Q36"/>
  <c r="R36"/>
  <c r="S36"/>
  <c r="T36"/>
  <c r="U36"/>
  <c r="V36"/>
  <c r="W36"/>
  <c r="X36"/>
  <c r="Y36"/>
  <c r="P37"/>
  <c r="Q37"/>
  <c r="R37"/>
  <c r="S37"/>
  <c r="T37"/>
  <c r="U37"/>
  <c r="V37"/>
  <c r="W37"/>
  <c r="X37"/>
  <c r="Y37"/>
  <c r="P38"/>
  <c r="Q38"/>
  <c r="R38"/>
  <c r="S38"/>
  <c r="T38"/>
  <c r="U38"/>
  <c r="V38"/>
  <c r="W38"/>
  <c r="X38"/>
  <c r="Y38"/>
  <c r="P39"/>
  <c r="Q39"/>
  <c r="R39"/>
  <c r="S39"/>
  <c r="T39"/>
  <c r="U39"/>
  <c r="V39"/>
  <c r="W39"/>
  <c r="X39"/>
  <c r="Y39"/>
  <c r="R4"/>
  <c r="S4"/>
  <c r="T4"/>
  <c r="U4"/>
  <c r="V4"/>
  <c r="W4"/>
  <c r="X4"/>
  <c r="Y4"/>
  <c r="Q4"/>
  <c r="P4"/>
  <c r="N3" i="7" s="1"/>
  <c r="E5" i="12"/>
  <c r="F5"/>
  <c r="G5"/>
  <c r="H5"/>
  <c r="I5"/>
  <c r="J5"/>
  <c r="K5"/>
  <c r="L5"/>
  <c r="M5"/>
  <c r="E6"/>
  <c r="F6"/>
  <c r="G6"/>
  <c r="H6"/>
  <c r="I6"/>
  <c r="J6"/>
  <c r="K6"/>
  <c r="L6"/>
  <c r="M6"/>
  <c r="E7"/>
  <c r="F7"/>
  <c r="G7"/>
  <c r="H7"/>
  <c r="I7"/>
  <c r="J7"/>
  <c r="K7"/>
  <c r="L7"/>
  <c r="M7"/>
  <c r="E8"/>
  <c r="F8"/>
  <c r="G8"/>
  <c r="H8"/>
  <c r="I8"/>
  <c r="J8"/>
  <c r="K8"/>
  <c r="L8"/>
  <c r="M8"/>
  <c r="E9"/>
  <c r="F9"/>
  <c r="G9"/>
  <c r="H9"/>
  <c r="I9"/>
  <c r="J9"/>
  <c r="K9"/>
  <c r="L9"/>
  <c r="M9"/>
  <c r="E10"/>
  <c r="F10"/>
  <c r="G10"/>
  <c r="H10"/>
  <c r="I10"/>
  <c r="J10"/>
  <c r="K10"/>
  <c r="L10"/>
  <c r="M10"/>
  <c r="E11"/>
  <c r="F11"/>
  <c r="G11"/>
  <c r="H11"/>
  <c r="I11"/>
  <c r="J11"/>
  <c r="K11"/>
  <c r="L11"/>
  <c r="M11"/>
  <c r="E12"/>
  <c r="F12"/>
  <c r="G12"/>
  <c r="H12"/>
  <c r="I12"/>
  <c r="J12"/>
  <c r="K12"/>
  <c r="L12"/>
  <c r="M12"/>
  <c r="E13"/>
  <c r="F13"/>
  <c r="G13"/>
  <c r="H13"/>
  <c r="I13"/>
  <c r="J13"/>
  <c r="K13"/>
  <c r="L13"/>
  <c r="M13"/>
  <c r="E14"/>
  <c r="F14"/>
  <c r="G14"/>
  <c r="H14"/>
  <c r="I14"/>
  <c r="J14"/>
  <c r="K14"/>
  <c r="L14"/>
  <c r="M14"/>
  <c r="E15"/>
  <c r="F15"/>
  <c r="G15"/>
  <c r="H15"/>
  <c r="I15"/>
  <c r="J15"/>
  <c r="K15"/>
  <c r="L15"/>
  <c r="M15"/>
  <c r="E16"/>
  <c r="F16"/>
  <c r="G16"/>
  <c r="H16"/>
  <c r="I16"/>
  <c r="J16"/>
  <c r="K16"/>
  <c r="L16"/>
  <c r="M16"/>
  <c r="E17"/>
  <c r="F17"/>
  <c r="G17"/>
  <c r="H17"/>
  <c r="I17"/>
  <c r="J17"/>
  <c r="K17"/>
  <c r="L17"/>
  <c r="M17"/>
  <c r="E18"/>
  <c r="F18"/>
  <c r="G18"/>
  <c r="H18"/>
  <c r="I18"/>
  <c r="J18"/>
  <c r="K18"/>
  <c r="L18"/>
  <c r="M18"/>
  <c r="E19"/>
  <c r="F19"/>
  <c r="G19"/>
  <c r="H19"/>
  <c r="I19"/>
  <c r="J19"/>
  <c r="K19"/>
  <c r="L19"/>
  <c r="M19"/>
  <c r="E20"/>
  <c r="F20"/>
  <c r="G20"/>
  <c r="H20"/>
  <c r="I20"/>
  <c r="J20"/>
  <c r="K20"/>
  <c r="L20"/>
  <c r="M20"/>
  <c r="E21"/>
  <c r="F21"/>
  <c r="G21"/>
  <c r="H21"/>
  <c r="I21"/>
  <c r="J21"/>
  <c r="K21"/>
  <c r="L21"/>
  <c r="M21"/>
  <c r="E22"/>
  <c r="F22"/>
  <c r="G22"/>
  <c r="H22"/>
  <c r="I22"/>
  <c r="J22"/>
  <c r="K22"/>
  <c r="L22"/>
  <c r="M22"/>
  <c r="E23"/>
  <c r="F23"/>
  <c r="G23"/>
  <c r="H23"/>
  <c r="I23"/>
  <c r="J23"/>
  <c r="K23"/>
  <c r="L23"/>
  <c r="M23"/>
  <c r="E24"/>
  <c r="F24"/>
  <c r="G24"/>
  <c r="H24"/>
  <c r="I24"/>
  <c r="J24"/>
  <c r="K24"/>
  <c r="L24"/>
  <c r="M24"/>
  <c r="E25"/>
  <c r="F25"/>
  <c r="G25"/>
  <c r="H25"/>
  <c r="I25"/>
  <c r="J25"/>
  <c r="K25"/>
  <c r="L25"/>
  <c r="M25"/>
  <c r="E26"/>
  <c r="F26"/>
  <c r="G26"/>
  <c r="H26"/>
  <c r="I26"/>
  <c r="J26"/>
  <c r="K26"/>
  <c r="L26"/>
  <c r="M26"/>
  <c r="E27"/>
  <c r="F27"/>
  <c r="G27"/>
  <c r="H27"/>
  <c r="I27"/>
  <c r="J27"/>
  <c r="K27"/>
  <c r="L27"/>
  <c r="M27"/>
  <c r="E28"/>
  <c r="F28"/>
  <c r="G28"/>
  <c r="H28"/>
  <c r="I28"/>
  <c r="J28"/>
  <c r="K28"/>
  <c r="L28"/>
  <c r="M28"/>
  <c r="E29"/>
  <c r="F29"/>
  <c r="G29"/>
  <c r="H29"/>
  <c r="I29"/>
  <c r="J29"/>
  <c r="K29"/>
  <c r="L29"/>
  <c r="M29"/>
  <c r="E30"/>
  <c r="F30"/>
  <c r="G30"/>
  <c r="H30"/>
  <c r="I30"/>
  <c r="J30"/>
  <c r="K30"/>
  <c r="L30"/>
  <c r="M30"/>
  <c r="E31"/>
  <c r="F31"/>
  <c r="G31"/>
  <c r="H31"/>
  <c r="I31"/>
  <c r="J31"/>
  <c r="K31"/>
  <c r="L31"/>
  <c r="M31"/>
  <c r="E32"/>
  <c r="F32"/>
  <c r="G32"/>
  <c r="H32"/>
  <c r="I32"/>
  <c r="J32"/>
  <c r="K32"/>
  <c r="L32"/>
  <c r="M32"/>
  <c r="E33"/>
  <c r="F33"/>
  <c r="G33"/>
  <c r="H33"/>
  <c r="I33"/>
  <c r="J33"/>
  <c r="K33"/>
  <c r="L33"/>
  <c r="M33"/>
  <c r="E34"/>
  <c r="F34"/>
  <c r="G34"/>
  <c r="H34"/>
  <c r="I34"/>
  <c r="J34"/>
  <c r="K34"/>
  <c r="L34"/>
  <c r="M34"/>
  <c r="E35"/>
  <c r="F35"/>
  <c r="G35"/>
  <c r="H35"/>
  <c r="I35"/>
  <c r="J35"/>
  <c r="K35"/>
  <c r="L35"/>
  <c r="M35"/>
  <c r="E36"/>
  <c r="F36"/>
  <c r="G36"/>
  <c r="H36"/>
  <c r="I36"/>
  <c r="J36"/>
  <c r="K36"/>
  <c r="L36"/>
  <c r="M36"/>
  <c r="E37"/>
  <c r="F37"/>
  <c r="G37"/>
  <c r="H37"/>
  <c r="I37"/>
  <c r="J37"/>
  <c r="K37"/>
  <c r="L37"/>
  <c r="M37"/>
  <c r="E38"/>
  <c r="F38"/>
  <c r="G38"/>
  <c r="H38"/>
  <c r="I38"/>
  <c r="J38"/>
  <c r="K38"/>
  <c r="L38"/>
  <c r="M38"/>
  <c r="E39"/>
  <c r="F39"/>
  <c r="G39"/>
  <c r="H39"/>
  <c r="I39"/>
  <c r="J39"/>
  <c r="K39"/>
  <c r="L39"/>
  <c r="M39"/>
  <c r="F4"/>
  <c r="G4"/>
  <c r="H4"/>
  <c r="I4"/>
  <c r="J4"/>
  <c r="K4"/>
  <c r="L4"/>
  <c r="M4"/>
  <c r="E4"/>
  <c r="O3" i="1" s="1"/>
  <c r="P1" i="12"/>
  <c r="D1"/>
  <c r="N93" i="1"/>
  <c r="N93" i="7"/>
  <c r="N94" i="1"/>
  <c r="N94" i="7"/>
  <c r="N95" i="1"/>
  <c r="N95" i="7"/>
  <c r="N96" i="1"/>
  <c r="N96" i="7"/>
  <c r="N97" i="1"/>
  <c r="N97" i="7"/>
  <c r="N98" i="1"/>
  <c r="N98" i="7"/>
  <c r="N99" i="1"/>
  <c r="N99" i="7"/>
  <c r="N100" i="1"/>
  <c r="N100" i="7"/>
  <c r="N101" i="1"/>
  <c r="N101" i="7"/>
  <c r="N102" i="1"/>
  <c r="N102" i="7"/>
  <c r="N103" i="1"/>
  <c r="N103" i="7"/>
  <c r="N104" i="1"/>
  <c r="N104" i="7"/>
  <c r="N105" i="1"/>
  <c r="N105" i="7"/>
  <c r="N106" i="1"/>
  <c r="N106" i="7"/>
  <c r="N107" i="1"/>
  <c r="N107" i="7"/>
  <c r="N108" i="1"/>
  <c r="N108" i="7"/>
  <c r="N109" i="1"/>
  <c r="N109" i="7"/>
  <c r="N110" i="1"/>
  <c r="N110" i="7"/>
  <c r="N111" i="1"/>
  <c r="N111" i="7"/>
  <c r="N112" i="1"/>
  <c r="N112" i="7"/>
  <c r="N113" i="1"/>
  <c r="N113" i="7"/>
  <c r="N114" i="1"/>
  <c r="N114" i="7"/>
  <c r="N115" i="1"/>
  <c r="N115" i="7"/>
  <c r="N116" i="1"/>
  <c r="N116" i="7"/>
  <c r="N117" i="1"/>
  <c r="N117" i="7"/>
  <c r="N118" i="1"/>
  <c r="N118" i="7"/>
  <c r="N119" i="1"/>
  <c r="N119" i="7"/>
  <c r="N120" i="1"/>
  <c r="N120" i="7"/>
  <c r="N121" i="1"/>
  <c r="N121" i="7"/>
  <c r="N122" i="1"/>
  <c r="N122" i="7"/>
  <c r="N123" i="1"/>
  <c r="N123" i="7"/>
  <c r="N124" i="1"/>
  <c r="N124" i="7"/>
  <c r="N125" i="1"/>
  <c r="N125" i="7"/>
  <c r="N126" i="1"/>
  <c r="N126" i="7"/>
  <c r="N127" i="1"/>
  <c r="N127" i="7"/>
  <c r="N128" i="1"/>
  <c r="N128" i="7"/>
  <c r="N129" i="1"/>
  <c r="N129" i="7"/>
  <c r="N130" i="1"/>
  <c r="N130" i="7"/>
  <c r="N131" i="1"/>
  <c r="N131" i="7"/>
  <c r="N132" i="1"/>
  <c r="N132" i="7"/>
  <c r="N133" i="1"/>
  <c r="N133" i="7"/>
  <c r="N134" i="1"/>
  <c r="N134" i="7"/>
  <c r="N135" i="1"/>
  <c r="N135" i="7"/>
  <c r="N136" i="1"/>
  <c r="N136" i="7"/>
  <c r="N137" i="1"/>
  <c r="N137" i="7"/>
  <c r="N138" i="1"/>
  <c r="N138" i="7"/>
  <c r="N139" i="1"/>
  <c r="N139" i="7"/>
  <c r="N140" i="1"/>
  <c r="N140" i="7"/>
  <c r="N141" i="1"/>
  <c r="N141" i="7"/>
  <c r="N142" i="1"/>
  <c r="N142" i="7"/>
  <c r="N143" i="1"/>
  <c r="N143" i="7"/>
  <c r="N144" i="1"/>
  <c r="N144" i="7"/>
  <c r="N145" i="1"/>
  <c r="N145" i="7"/>
  <c r="N146" i="1"/>
  <c r="N146" i="7"/>
  <c r="N147" i="1"/>
  <c r="N147" i="7"/>
  <c r="N148" i="1"/>
  <c r="N148" i="7"/>
  <c r="N149" i="1"/>
  <c r="N149" i="7"/>
  <c r="N150" i="1"/>
  <c r="N150" i="7"/>
  <c r="N151" i="1"/>
  <c r="N151" i="7"/>
  <c r="N152" i="1"/>
  <c r="N152" i="7"/>
  <c r="N153" i="1"/>
  <c r="N153" i="7"/>
  <c r="N154" i="1"/>
  <c r="N154" i="7"/>
  <c r="N155" i="1"/>
  <c r="N155" i="7"/>
  <c r="N156" i="1"/>
  <c r="N156" i="7"/>
  <c r="N157" i="1"/>
  <c r="N157" i="7"/>
  <c r="N158" i="1"/>
  <c r="N158" i="7"/>
  <c r="N159" i="1"/>
  <c r="N159" i="7"/>
  <c r="N160" i="1"/>
  <c r="N160" i="7"/>
  <c r="N161" i="1"/>
  <c r="N161" i="7"/>
  <c r="N162" i="1"/>
  <c r="N162" i="7"/>
  <c r="N163" i="1"/>
  <c r="N163" i="7"/>
  <c r="N164" i="1"/>
  <c r="N164" i="7"/>
  <c r="N165" i="1"/>
  <c r="N165" i="7"/>
  <c r="N166" i="1"/>
  <c r="N166" i="7"/>
  <c r="N167" i="1"/>
  <c r="N167" i="7"/>
  <c r="N168" i="1"/>
  <c r="N168" i="7"/>
  <c r="N169" i="1"/>
  <c r="N169" i="7"/>
  <c r="N170" i="1"/>
  <c r="N170" i="7"/>
  <c r="N171" i="1"/>
  <c r="N171" i="7"/>
  <c r="N172" i="1"/>
  <c r="N172" i="7"/>
  <c r="N173" i="1"/>
  <c r="N173" i="7"/>
  <c r="N174" i="1"/>
  <c r="N174" i="7"/>
  <c r="N175" i="1"/>
  <c r="N175" i="7"/>
  <c r="N176" i="1"/>
  <c r="N176" i="7"/>
  <c r="N177" i="1"/>
  <c r="N177" i="7"/>
  <c r="N178" i="1"/>
  <c r="N178" i="7"/>
  <c r="N179" i="1"/>
  <c r="N179" i="7"/>
  <c r="N180" i="1"/>
  <c r="N180" i="7"/>
  <c r="N181" i="1"/>
  <c r="N181" i="7"/>
  <c r="N182" i="1"/>
  <c r="N182" i="7"/>
  <c r="N183" i="1"/>
  <c r="N183" i="7"/>
  <c r="N184" i="1"/>
  <c r="N184" i="7"/>
  <c r="N185" i="1"/>
  <c r="N185" i="7"/>
  <c r="N186" i="1"/>
  <c r="N186" i="7"/>
  <c r="N187" i="1"/>
  <c r="N187" i="7"/>
  <c r="N188" i="1"/>
  <c r="N188" i="7"/>
  <c r="N189" i="1"/>
  <c r="N189" i="7"/>
  <c r="N190" i="1"/>
  <c r="N190" i="7"/>
  <c r="N191" i="1"/>
  <c r="N191" i="7"/>
  <c r="N192" i="1"/>
  <c r="N192" i="7"/>
  <c r="N193" i="1"/>
  <c r="N193" i="7"/>
  <c r="N194" i="1"/>
  <c r="N194" i="7"/>
  <c r="AT192" i="12"/>
  <c r="BP192" s="1"/>
  <c r="AT193"/>
  <c r="BP193" s="1"/>
  <c r="AT194"/>
  <c r="BP194" s="1"/>
  <c r="AT195"/>
  <c r="BP195" s="1"/>
  <c r="E2" i="8"/>
  <c r="BO3" i="12" s="1"/>
  <c r="P2" s="1"/>
  <c r="BZ2" s="1"/>
  <c r="D2" i="8"/>
  <c r="BN3" i="12" s="1"/>
  <c r="Z2" s="1"/>
  <c r="BP2" s="1"/>
  <c r="N92" i="1"/>
  <c r="N92" i="7"/>
  <c r="N195" i="12"/>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91" i="16"/>
  <c r="K7"/>
  <c r="J91" i="15"/>
  <c r="J7"/>
  <c r="A38" i="4"/>
  <c r="A6"/>
  <c r="A99" i="7"/>
  <c r="A3"/>
  <c r="A99" i="1"/>
  <c r="A3"/>
  <c r="A57" i="4"/>
  <c r="A46"/>
  <c r="C51"/>
  <c r="D51"/>
  <c r="E51"/>
  <c r="F51"/>
  <c r="G51"/>
  <c r="H51"/>
  <c r="I51"/>
  <c r="J51"/>
  <c r="K51"/>
  <c r="B51"/>
  <c r="C49"/>
  <c r="D49"/>
  <c r="E49"/>
  <c r="F49"/>
  <c r="G49"/>
  <c r="H49"/>
  <c r="I49"/>
  <c r="J49"/>
  <c r="K49"/>
  <c r="B49"/>
  <c r="C45"/>
  <c r="D45"/>
  <c r="E45"/>
  <c r="F45"/>
  <c r="G45"/>
  <c r="H45"/>
  <c r="I45"/>
  <c r="J45"/>
  <c r="K45"/>
  <c r="B45"/>
  <c r="C43"/>
  <c r="D43"/>
  <c r="E43"/>
  <c r="F43"/>
  <c r="G43"/>
  <c r="H43"/>
  <c r="I43"/>
  <c r="J43"/>
  <c r="K43"/>
  <c r="B43"/>
  <c r="O6" i="7"/>
  <c r="O10"/>
  <c r="O14"/>
  <c r="O18"/>
  <c r="O22"/>
  <c r="O26"/>
  <c r="O30"/>
  <c r="O34"/>
  <c r="O38"/>
  <c r="N39"/>
  <c r="O39"/>
  <c r="N40"/>
  <c r="O40"/>
  <c r="N41"/>
  <c r="O41"/>
  <c r="N42"/>
  <c r="O42"/>
  <c r="N43"/>
  <c r="O43"/>
  <c r="N44"/>
  <c r="O44"/>
  <c r="N45"/>
  <c r="O45"/>
  <c r="N46"/>
  <c r="O46"/>
  <c r="N47"/>
  <c r="O47"/>
  <c r="N48"/>
  <c r="O48"/>
  <c r="N49"/>
  <c r="O49"/>
  <c r="N50"/>
  <c r="O50"/>
  <c r="N51"/>
  <c r="O51"/>
  <c r="N52"/>
  <c r="O52"/>
  <c r="N53"/>
  <c r="O53"/>
  <c r="N54"/>
  <c r="O54"/>
  <c r="N55"/>
  <c r="O55"/>
  <c r="N56"/>
  <c r="O56"/>
  <c r="N57"/>
  <c r="O57"/>
  <c r="N58"/>
  <c r="O58"/>
  <c r="N59"/>
  <c r="O59"/>
  <c r="N60"/>
  <c r="O60"/>
  <c r="N61"/>
  <c r="O61"/>
  <c r="N62"/>
  <c r="O62"/>
  <c r="N63"/>
  <c r="O63"/>
  <c r="N64"/>
  <c r="O64"/>
  <c r="N65"/>
  <c r="O65"/>
  <c r="N66"/>
  <c r="O66"/>
  <c r="N67"/>
  <c r="O67"/>
  <c r="N68"/>
  <c r="O68"/>
  <c r="N69"/>
  <c r="O69"/>
  <c r="N70"/>
  <c r="O70"/>
  <c r="N71"/>
  <c r="O71"/>
  <c r="N72"/>
  <c r="O72"/>
  <c r="N73"/>
  <c r="O73"/>
  <c r="N74"/>
  <c r="O74"/>
  <c r="N75"/>
  <c r="O75"/>
  <c r="N76"/>
  <c r="O76"/>
  <c r="N77"/>
  <c r="O77"/>
  <c r="N78"/>
  <c r="O78"/>
  <c r="N79"/>
  <c r="O79"/>
  <c r="N80"/>
  <c r="O80"/>
  <c r="N81"/>
  <c r="O81"/>
  <c r="N82"/>
  <c r="O82"/>
  <c r="N83"/>
  <c r="O83"/>
  <c r="N84"/>
  <c r="O84"/>
  <c r="N85"/>
  <c r="O85"/>
  <c r="N86"/>
  <c r="O86"/>
  <c r="N87"/>
  <c r="O87"/>
  <c r="N88"/>
  <c r="O88"/>
  <c r="N89"/>
  <c r="O89"/>
  <c r="N90"/>
  <c r="O90"/>
  <c r="N91"/>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L8" i="16"/>
  <c r="B4" i="8"/>
  <c r="M8" i="16" s="1"/>
  <c r="L9"/>
  <c r="B5" i="8"/>
  <c r="M9" i="16" s="1"/>
  <c r="L10"/>
  <c r="B6" i="8"/>
  <c r="M10" i="16" s="1"/>
  <c r="L11"/>
  <c r="B7" i="8"/>
  <c r="M11" i="16" s="1"/>
  <c r="L12"/>
  <c r="B8" i="8"/>
  <c r="M12" i="16" s="1"/>
  <c r="L13"/>
  <c r="B9" i="8"/>
  <c r="M13" i="16" s="1"/>
  <c r="L14"/>
  <c r="B10" i="8"/>
  <c r="M14" i="16" s="1"/>
  <c r="L15"/>
  <c r="B11" i="8"/>
  <c r="M15" i="16" s="1"/>
  <c r="L16"/>
  <c r="B12" i="8"/>
  <c r="M16" i="16" s="1"/>
  <c r="L17"/>
  <c r="B13" i="8"/>
  <c r="M17" i="16" s="1"/>
  <c r="L18"/>
  <c r="B14" i="8"/>
  <c r="M18" i="16" s="1"/>
  <c r="L19"/>
  <c r="B15" i="8"/>
  <c r="M19" i="16" s="1"/>
  <c r="L20"/>
  <c r="B16" i="8"/>
  <c r="M20" i="16" s="1"/>
  <c r="L21"/>
  <c r="B17" i="8"/>
  <c r="M21" i="16" s="1"/>
  <c r="L22"/>
  <c r="B18" i="8"/>
  <c r="M22" i="16" s="1"/>
  <c r="L23"/>
  <c r="B19" i="8"/>
  <c r="M23" i="16" s="1"/>
  <c r="L24"/>
  <c r="B20" i="8"/>
  <c r="M24" i="16" s="1"/>
  <c r="L25"/>
  <c r="B21" i="8"/>
  <c r="M25" i="16" s="1"/>
  <c r="L26"/>
  <c r="B22" i="8"/>
  <c r="M26" i="16" s="1"/>
  <c r="L27"/>
  <c r="B23" i="8"/>
  <c r="M27" i="16" s="1"/>
  <c r="L28"/>
  <c r="B24" i="8"/>
  <c r="M28" i="16" s="1"/>
  <c r="L29"/>
  <c r="B25" i="8"/>
  <c r="M29" i="16" s="1"/>
  <c r="L30"/>
  <c r="B26" i="8"/>
  <c r="M30" i="16" s="1"/>
  <c r="L31"/>
  <c r="B27" i="8"/>
  <c r="M31" i="16" s="1"/>
  <c r="L32"/>
  <c r="B28" i="8"/>
  <c r="M32" i="16" s="1"/>
  <c r="L33"/>
  <c r="B29" i="8"/>
  <c r="M33" i="16" s="1"/>
  <c r="L34"/>
  <c r="B30" i="8"/>
  <c r="M34" i="16" s="1"/>
  <c r="L35"/>
  <c r="B31" i="8"/>
  <c r="M35" i="16" s="1"/>
  <c r="L36"/>
  <c r="B32" i="8"/>
  <c r="M36" i="16" s="1"/>
  <c r="L37"/>
  <c r="B33" i="8"/>
  <c r="M37" i="16" s="1"/>
  <c r="L38"/>
  <c r="B34" i="8"/>
  <c r="M38" i="16" s="1"/>
  <c r="L39"/>
  <c r="B35" i="8"/>
  <c r="M39" i="16" s="1"/>
  <c r="L40"/>
  <c r="B36" i="8"/>
  <c r="M40" i="16" s="1"/>
  <c r="L41"/>
  <c r="B37" i="8"/>
  <c r="M41" i="16" s="1"/>
  <c r="L42"/>
  <c r="B38" i="8"/>
  <c r="M42" i="16" s="1"/>
  <c r="L43"/>
  <c r="B39" i="8"/>
  <c r="M43" i="16" s="1"/>
  <c r="L44"/>
  <c r="B40" i="8"/>
  <c r="M44" i="16" s="1"/>
  <c r="L45"/>
  <c r="B41" i="8"/>
  <c r="M45" i="16" s="1"/>
  <c r="L46"/>
  <c r="B42" i="8"/>
  <c r="M46" i="16" s="1"/>
  <c r="L47"/>
  <c r="B43" i="8"/>
  <c r="M47" i="16" s="1"/>
  <c r="L48"/>
  <c r="B44" i="8"/>
  <c r="M48" i="16" s="1"/>
  <c r="L49"/>
  <c r="B45" i="8"/>
  <c r="M49" i="16" s="1"/>
  <c r="L50"/>
  <c r="B46" i="8"/>
  <c r="M50" i="16" s="1"/>
  <c r="L51"/>
  <c r="B47" i="8"/>
  <c r="M51" i="16" s="1"/>
  <c r="L52"/>
  <c r="B48" i="8"/>
  <c r="M52" i="16" s="1"/>
  <c r="L53"/>
  <c r="B49" i="8"/>
  <c r="M53" i="16" s="1"/>
  <c r="L54"/>
  <c r="B50" i="8"/>
  <c r="M54" i="16" s="1"/>
  <c r="L55"/>
  <c r="B51" i="8"/>
  <c r="M55" i="16" s="1"/>
  <c r="L56"/>
  <c r="B52" i="8"/>
  <c r="M56" i="16" s="1"/>
  <c r="L57"/>
  <c r="B53" i="8"/>
  <c r="M57" i="16" s="1"/>
  <c r="L58"/>
  <c r="B54" i="8"/>
  <c r="M58" i="16" s="1"/>
  <c r="L59"/>
  <c r="B55" i="8"/>
  <c r="M59" i="16" s="1"/>
  <c r="L60"/>
  <c r="B56" i="8"/>
  <c r="M60" i="16" s="1"/>
  <c r="L61"/>
  <c r="B57" i="8"/>
  <c r="M61" i="16" s="1"/>
  <c r="L62"/>
  <c r="B58" i="8"/>
  <c r="M62" i="16" s="1"/>
  <c r="L63"/>
  <c r="B59" i="8"/>
  <c r="M63" i="16" s="1"/>
  <c r="L64"/>
  <c r="B60" i="8"/>
  <c r="M64" i="16" s="1"/>
  <c r="L65"/>
  <c r="B61" i="8"/>
  <c r="M65" i="16" s="1"/>
  <c r="L66"/>
  <c r="B62" i="8"/>
  <c r="M66" i="16" s="1"/>
  <c r="L67"/>
  <c r="B63" i="8"/>
  <c r="M67" i="16" s="1"/>
  <c r="L68"/>
  <c r="B64" i="8"/>
  <c r="M68" i="16" s="1"/>
  <c r="L69"/>
  <c r="B65" i="8"/>
  <c r="M69" i="16" s="1"/>
  <c r="L70"/>
  <c r="B66" i="8"/>
  <c r="M70" i="16" s="1"/>
  <c r="L71"/>
  <c r="B67" i="8"/>
  <c r="M71" i="16" s="1"/>
  <c r="L72"/>
  <c r="B68" i="8"/>
  <c r="M72" i="16" s="1"/>
  <c r="L73"/>
  <c r="B69" i="8"/>
  <c r="M73" i="16" s="1"/>
  <c r="L74"/>
  <c r="B70" i="8"/>
  <c r="M74" i="16" s="1"/>
  <c r="L75"/>
  <c r="B71" i="8"/>
  <c r="M75" i="16" s="1"/>
  <c r="L76"/>
  <c r="B72" i="8"/>
  <c r="M76" i="16" s="1"/>
  <c r="L77"/>
  <c r="B73" i="8"/>
  <c r="M77" i="16" s="1"/>
  <c r="L78"/>
  <c r="B74" i="8"/>
  <c r="M78" i="16" s="1"/>
  <c r="L79"/>
  <c r="B75" i="8"/>
  <c r="M79" i="16" s="1"/>
  <c r="L80"/>
  <c r="B76" i="8"/>
  <c r="M80" i="16" s="1"/>
  <c r="L81"/>
  <c r="B77" i="8"/>
  <c r="M81" i="16" s="1"/>
  <c r="L82"/>
  <c r="B78" i="8"/>
  <c r="M82" i="16" s="1"/>
  <c r="L83"/>
  <c r="B79" i="8"/>
  <c r="M83" i="16" s="1"/>
  <c r="L84"/>
  <c r="B80" i="8"/>
  <c r="M84" i="16" s="1"/>
  <c r="L85"/>
  <c r="B81" i="8"/>
  <c r="M85" i="16" s="1"/>
  <c r="L86"/>
  <c r="B82" i="8"/>
  <c r="M86" i="16" s="1"/>
  <c r="L87"/>
  <c r="B83" i="8"/>
  <c r="M87" i="16" s="1"/>
  <c r="L88"/>
  <c r="B84" i="8"/>
  <c r="M88" i="16" s="1"/>
  <c r="L89"/>
  <c r="B85" i="8"/>
  <c r="M89" i="16" s="1"/>
  <c r="L90"/>
  <c r="B86" i="8"/>
  <c r="M90" i="16" s="1"/>
  <c r="B87" i="8"/>
  <c r="B88"/>
  <c r="B89"/>
  <c r="B90"/>
  <c r="B91"/>
  <c r="B92"/>
  <c r="B93"/>
  <c r="B94"/>
  <c r="L91" i="16"/>
  <c r="B95" i="8"/>
  <c r="M91" i="16" s="1"/>
  <c r="L92"/>
  <c r="B96" i="8"/>
  <c r="M92" i="16" s="1"/>
  <c r="L93"/>
  <c r="B97" i="8"/>
  <c r="M93" i="16" s="1"/>
  <c r="L94"/>
  <c r="B98" i="8"/>
  <c r="M94" i="16" s="1"/>
  <c r="L95"/>
  <c r="B99" i="8"/>
  <c r="M95" i="16" s="1"/>
  <c r="L96"/>
  <c r="B100" i="8"/>
  <c r="M96" i="16" s="1"/>
  <c r="L97"/>
  <c r="B101" i="8"/>
  <c r="M97" i="16" s="1"/>
  <c r="L98"/>
  <c r="B102" i="8"/>
  <c r="M98" i="16" s="1"/>
  <c r="L99"/>
  <c r="B103" i="8"/>
  <c r="M99" i="16" s="1"/>
  <c r="L100"/>
  <c r="B104" i="8"/>
  <c r="M100" i="16" s="1"/>
  <c r="L101"/>
  <c r="B105" i="8"/>
  <c r="M101" i="16" s="1"/>
  <c r="L102"/>
  <c r="B106" i="8"/>
  <c r="M102" i="16" s="1"/>
  <c r="L103"/>
  <c r="B107" i="8"/>
  <c r="M103" i="16" s="1"/>
  <c r="L104"/>
  <c r="B108" i="8"/>
  <c r="M104" i="16" s="1"/>
  <c r="L105"/>
  <c r="B109" i="8"/>
  <c r="M105" i="16" s="1"/>
  <c r="L106"/>
  <c r="B110" i="8"/>
  <c r="M106" i="16" s="1"/>
  <c r="L107"/>
  <c r="B111" i="8"/>
  <c r="M107" i="16" s="1"/>
  <c r="L108"/>
  <c r="B112" i="8"/>
  <c r="M108" i="16" s="1"/>
  <c r="L109"/>
  <c r="B113" i="8"/>
  <c r="M109" i="16" s="1"/>
  <c r="L110"/>
  <c r="B114" i="8"/>
  <c r="M110" i="16" s="1"/>
  <c r="L111"/>
  <c r="B115" i="8"/>
  <c r="M111" i="16" s="1"/>
  <c r="L112"/>
  <c r="B116" i="8"/>
  <c r="M112" i="16" s="1"/>
  <c r="L113"/>
  <c r="B117" i="8"/>
  <c r="M113" i="16" s="1"/>
  <c r="L114"/>
  <c r="B118" i="8"/>
  <c r="M114" i="16" s="1"/>
  <c r="L115"/>
  <c r="B119" i="8"/>
  <c r="M115" i="16" s="1"/>
  <c r="L116"/>
  <c r="B120" i="8"/>
  <c r="M116" i="16" s="1"/>
  <c r="L117"/>
  <c r="B121" i="8"/>
  <c r="M117" i="16" s="1"/>
  <c r="L118"/>
  <c r="B122" i="8"/>
  <c r="M118" i="16" s="1"/>
  <c r="L119"/>
  <c r="B123" i="8"/>
  <c r="M119" i="16" s="1"/>
  <c r="L120"/>
  <c r="B124" i="8"/>
  <c r="M120" i="16" s="1"/>
  <c r="L121"/>
  <c r="B125" i="8"/>
  <c r="M121" i="16" s="1"/>
  <c r="L122"/>
  <c r="B126" i="8"/>
  <c r="M122" i="16" s="1"/>
  <c r="L123"/>
  <c r="B127" i="8"/>
  <c r="M123" i="16" s="1"/>
  <c r="L124"/>
  <c r="B128" i="8"/>
  <c r="M124" i="16" s="1"/>
  <c r="L125"/>
  <c r="B129" i="8"/>
  <c r="M125" i="16" s="1"/>
  <c r="L126"/>
  <c r="B130" i="8"/>
  <c r="M126" i="16" s="1"/>
  <c r="L127"/>
  <c r="B131" i="8"/>
  <c r="M127" i="16" s="1"/>
  <c r="L128"/>
  <c r="B132" i="8"/>
  <c r="M128" i="16" s="1"/>
  <c r="L129"/>
  <c r="B133" i="8"/>
  <c r="M129" i="16" s="1"/>
  <c r="L130"/>
  <c r="B134" i="8"/>
  <c r="M130" i="16" s="1"/>
  <c r="L131"/>
  <c r="B135" i="8"/>
  <c r="M131" i="16" s="1"/>
  <c r="L132"/>
  <c r="B136" i="8"/>
  <c r="M132" i="16" s="1"/>
  <c r="L133"/>
  <c r="B137" i="8"/>
  <c r="M133" i="16" s="1"/>
  <c r="L134"/>
  <c r="B138" i="8"/>
  <c r="M134" i="16" s="1"/>
  <c r="L135"/>
  <c r="B139" i="8"/>
  <c r="M135" i="16" s="1"/>
  <c r="L136"/>
  <c r="B140" i="8"/>
  <c r="M136" i="16" s="1"/>
  <c r="L137"/>
  <c r="B141" i="8"/>
  <c r="M137" i="16" s="1"/>
  <c r="L138"/>
  <c r="B142" i="8"/>
  <c r="M138" i="16" s="1"/>
  <c r="L139"/>
  <c r="B143" i="8"/>
  <c r="M139" i="16" s="1"/>
  <c r="L140"/>
  <c r="B144" i="8"/>
  <c r="M140" i="16" s="1"/>
  <c r="L141"/>
  <c r="B145" i="8"/>
  <c r="M141" i="16" s="1"/>
  <c r="L142"/>
  <c r="B146" i="8"/>
  <c r="M142" i="16" s="1"/>
  <c r="L143"/>
  <c r="B147" i="8"/>
  <c r="M143" i="16" s="1"/>
  <c r="L144"/>
  <c r="B148" i="8"/>
  <c r="M144" i="16" s="1"/>
  <c r="L145"/>
  <c r="B149" i="8"/>
  <c r="M145" i="16" s="1"/>
  <c r="L146"/>
  <c r="B150" i="8"/>
  <c r="M146" i="16" s="1"/>
  <c r="L147"/>
  <c r="B151" i="8"/>
  <c r="M147" i="16" s="1"/>
  <c r="L148"/>
  <c r="B152" i="8"/>
  <c r="M148" i="16" s="1"/>
  <c r="L149"/>
  <c r="B153" i="8"/>
  <c r="M149" i="16" s="1"/>
  <c r="L150"/>
  <c r="B154" i="8"/>
  <c r="M150" i="16" s="1"/>
  <c r="L151"/>
  <c r="B155" i="8"/>
  <c r="M151" i="16" s="1"/>
  <c r="L152"/>
  <c r="B156" i="8"/>
  <c r="M152" i="16" s="1"/>
  <c r="L153"/>
  <c r="B157" i="8"/>
  <c r="M153" i="16" s="1"/>
  <c r="L154"/>
  <c r="B158" i="8"/>
  <c r="M154" i="16" s="1"/>
  <c r="L155"/>
  <c r="B159" i="8"/>
  <c r="M155" i="16" s="1"/>
  <c r="L156"/>
  <c r="B160" i="8"/>
  <c r="M156" i="16" s="1"/>
  <c r="L157"/>
  <c r="B161" i="8"/>
  <c r="M157" i="16" s="1"/>
  <c r="L158"/>
  <c r="B162" i="8"/>
  <c r="M158" i="16" s="1"/>
  <c r="L159"/>
  <c r="B163" i="8"/>
  <c r="M159" i="16" s="1"/>
  <c r="L160"/>
  <c r="B164" i="8"/>
  <c r="M160" i="16" s="1"/>
  <c r="L161"/>
  <c r="B165" i="8"/>
  <c r="M161" i="16" s="1"/>
  <c r="L162"/>
  <c r="B166" i="8"/>
  <c r="M162" i="16" s="1"/>
  <c r="L163"/>
  <c r="B167" i="8"/>
  <c r="M163" i="16" s="1"/>
  <c r="L164"/>
  <c r="B168" i="8"/>
  <c r="M164" i="16" s="1"/>
  <c r="L165"/>
  <c r="B169" i="8"/>
  <c r="M165" i="16" s="1"/>
  <c r="L166"/>
  <c r="B170" i="8"/>
  <c r="M166" i="16" s="1"/>
  <c r="L167"/>
  <c r="B171" i="8"/>
  <c r="M167" i="16" s="1"/>
  <c r="L168"/>
  <c r="B172" i="8"/>
  <c r="M168" i="16" s="1"/>
  <c r="L169"/>
  <c r="B173" i="8"/>
  <c r="M169" i="16" s="1"/>
  <c r="L170"/>
  <c r="B174" i="8"/>
  <c r="M170" i="16" s="1"/>
  <c r="L171"/>
  <c r="B175" i="8"/>
  <c r="M171" i="16" s="1"/>
  <c r="L172"/>
  <c r="B176" i="8"/>
  <c r="M172" i="16" s="1"/>
  <c r="L173"/>
  <c r="B177" i="8"/>
  <c r="M173" i="16" s="1"/>
  <c r="L174"/>
  <c r="B178" i="8"/>
  <c r="M174" i="16" s="1"/>
  <c r="B179" i="8"/>
  <c r="B180"/>
  <c r="B181"/>
  <c r="B182"/>
  <c r="B183"/>
  <c r="B184"/>
  <c r="B185"/>
  <c r="B186"/>
  <c r="L7" i="16"/>
  <c r="B3" i="8"/>
  <c r="M7" i="16" s="1"/>
  <c r="K8" i="15"/>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7"/>
  <c r="O99" i="1"/>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E44" i="9"/>
  <c r="D44"/>
  <c r="O43"/>
  <c r="N43"/>
  <c r="O42"/>
  <c r="N42"/>
  <c r="O41"/>
  <c r="N41"/>
  <c r="O40"/>
  <c r="N40"/>
  <c r="O39"/>
  <c r="N39"/>
  <c r="O38"/>
  <c r="N38"/>
  <c r="O37"/>
  <c r="N37"/>
  <c r="O36"/>
  <c r="N36"/>
  <c r="O35"/>
  <c r="N35"/>
  <c r="O34"/>
  <c r="N34"/>
  <c r="O33"/>
  <c r="N33"/>
  <c r="O32"/>
  <c r="N32"/>
  <c r="O31"/>
  <c r="N31"/>
  <c r="O30"/>
  <c r="N30"/>
  <c r="O29"/>
  <c r="N29"/>
  <c r="O28"/>
  <c r="N28"/>
  <c r="O27"/>
  <c r="N27"/>
  <c r="O26"/>
  <c r="N26"/>
  <c r="O25"/>
  <c r="N25"/>
  <c r="O24"/>
  <c r="N24"/>
  <c r="H3" i="17"/>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2"/>
  <c r="C19" i="4"/>
  <c r="D19"/>
  <c r="E19"/>
  <c r="F19"/>
  <c r="G19"/>
  <c r="H19"/>
  <c r="I19"/>
  <c r="J19"/>
  <c r="K19"/>
  <c r="B19"/>
  <c r="C17"/>
  <c r="D17"/>
  <c r="E17"/>
  <c r="F17"/>
  <c r="G17"/>
  <c r="H17"/>
  <c r="I17"/>
  <c r="J17"/>
  <c r="K17"/>
  <c r="B17"/>
  <c r="C13"/>
  <c r="D13"/>
  <c r="E13"/>
  <c r="F13"/>
  <c r="G13"/>
  <c r="H13"/>
  <c r="I13"/>
  <c r="J13"/>
  <c r="K13"/>
  <c r="B13"/>
  <c r="D11"/>
  <c r="E11"/>
  <c r="F11"/>
  <c r="G11"/>
  <c r="H11"/>
  <c r="I11"/>
  <c r="J11"/>
  <c r="K11"/>
  <c r="C11"/>
  <c r="B11"/>
  <c r="D2" i="12"/>
  <c r="AT2" s="1"/>
  <c r="BD2"/>
  <c r="C9" i="16"/>
  <c r="C10" s="1"/>
  <c r="C12"/>
  <c r="D12" s="1"/>
  <c r="C13"/>
  <c r="D13" s="1"/>
  <c r="M6" i="15"/>
  <c r="N6"/>
  <c r="H2" i="8"/>
  <c r="J2"/>
  <c r="A8" i="4"/>
  <c r="A14"/>
  <c r="A21"/>
  <c r="A25"/>
  <c r="D1" i="9"/>
  <c r="P1"/>
  <c r="N3"/>
  <c r="O3"/>
  <c r="N4"/>
  <c r="O4"/>
  <c r="N5"/>
  <c r="O5"/>
  <c r="N6"/>
  <c r="O6"/>
  <c r="N7"/>
  <c r="O7"/>
  <c r="N8"/>
  <c r="O8"/>
  <c r="N9"/>
  <c r="O9"/>
  <c r="N10"/>
  <c r="O10"/>
  <c r="N11"/>
  <c r="O11"/>
  <c r="N12"/>
  <c r="O12"/>
  <c r="N13"/>
  <c r="O13"/>
  <c r="N14"/>
  <c r="O14"/>
  <c r="N15"/>
  <c r="O15"/>
  <c r="N16"/>
  <c r="O16"/>
  <c r="N17"/>
  <c r="O17"/>
  <c r="N18"/>
  <c r="O18"/>
  <c r="N19"/>
  <c r="O19"/>
  <c r="N20"/>
  <c r="O20"/>
  <c r="N21"/>
  <c r="O21"/>
  <c r="N22"/>
  <c r="O22"/>
  <c r="E23"/>
  <c r="F23"/>
  <c r="G23"/>
  <c r="H23"/>
  <c r="I23"/>
  <c r="J23"/>
  <c r="K23"/>
  <c r="L23"/>
  <c r="M23"/>
  <c r="P23"/>
  <c r="Q23"/>
  <c r="R23"/>
  <c r="S23"/>
  <c r="T23"/>
  <c r="U23"/>
  <c r="V23"/>
  <c r="W23"/>
  <c r="X23"/>
  <c r="Y23"/>
  <c r="D1" i="7"/>
  <c r="AB3"/>
  <c r="AB6"/>
  <c r="U8"/>
  <c r="V8"/>
  <c r="W8"/>
  <c r="X8"/>
  <c r="Y8"/>
  <c r="Z8"/>
  <c r="AA8"/>
  <c r="V9"/>
  <c r="X9"/>
  <c r="Z9"/>
  <c r="U10"/>
  <c r="V10"/>
  <c r="W10"/>
  <c r="X10"/>
  <c r="Y10"/>
  <c r="Z10"/>
  <c r="AA10"/>
  <c r="U11"/>
  <c r="V11"/>
  <c r="W11"/>
  <c r="X11"/>
  <c r="Y11"/>
  <c r="Z11"/>
  <c r="AA11"/>
  <c r="D1" i="1"/>
  <c r="AB3"/>
  <c r="AC3"/>
  <c r="N4"/>
  <c r="AB4"/>
  <c r="AC4"/>
  <c r="N8"/>
  <c r="S8"/>
  <c r="T8"/>
  <c r="U8"/>
  <c r="V8"/>
  <c r="W8"/>
  <c r="X8"/>
  <c r="Y8"/>
  <c r="Z8"/>
  <c r="AA8"/>
  <c r="O9"/>
  <c r="S9"/>
  <c r="T9"/>
  <c r="U9"/>
  <c r="V9"/>
  <c r="W9"/>
  <c r="X9"/>
  <c r="Y9"/>
  <c r="Z9"/>
  <c r="AA9"/>
  <c r="N10"/>
  <c r="S10"/>
  <c r="T10"/>
  <c r="U10"/>
  <c r="V10"/>
  <c r="W10"/>
  <c r="X10"/>
  <c r="Y10"/>
  <c r="Z10"/>
  <c r="AA10"/>
  <c r="O11"/>
  <c r="S11"/>
  <c r="T11"/>
  <c r="U11"/>
  <c r="V11"/>
  <c r="W11"/>
  <c r="X11"/>
  <c r="Y11"/>
  <c r="Z11"/>
  <c r="AA11"/>
  <c r="N12"/>
  <c r="N16"/>
  <c r="N20"/>
  <c r="N24"/>
  <c r="N28"/>
  <c r="N32"/>
  <c r="N36"/>
  <c r="N39"/>
  <c r="O39"/>
  <c r="N40"/>
  <c r="O40"/>
  <c r="N41"/>
  <c r="O41"/>
  <c r="N42"/>
  <c r="O42"/>
  <c r="N43"/>
  <c r="O43"/>
  <c r="N44"/>
  <c r="O44"/>
  <c r="N45"/>
  <c r="O45"/>
  <c r="N46"/>
  <c r="O46"/>
  <c r="N47"/>
  <c r="O47"/>
  <c r="N48"/>
  <c r="O48"/>
  <c r="N49"/>
  <c r="O49"/>
  <c r="N50"/>
  <c r="O50"/>
  <c r="N51"/>
  <c r="O51"/>
  <c r="N52"/>
  <c r="O52"/>
  <c r="N53"/>
  <c r="O53"/>
  <c r="N54"/>
  <c r="O54"/>
  <c r="N55"/>
  <c r="O55"/>
  <c r="N56"/>
  <c r="O56"/>
  <c r="N57"/>
  <c r="O57"/>
  <c r="N58"/>
  <c r="O58"/>
  <c r="N59"/>
  <c r="O59"/>
  <c r="N60"/>
  <c r="O60"/>
  <c r="N61"/>
  <c r="O61"/>
  <c r="N62"/>
  <c r="O62"/>
  <c r="N63"/>
  <c r="O63"/>
  <c r="N64"/>
  <c r="O64"/>
  <c r="N65"/>
  <c r="O65"/>
  <c r="N66"/>
  <c r="O66"/>
  <c r="N67"/>
  <c r="O67"/>
  <c r="N68"/>
  <c r="O68"/>
  <c r="N69"/>
  <c r="O69"/>
  <c r="N70"/>
  <c r="O70"/>
  <c r="N71"/>
  <c r="O71"/>
  <c r="N72"/>
  <c r="O72"/>
  <c r="N73"/>
  <c r="O73"/>
  <c r="N74"/>
  <c r="O74"/>
  <c r="N75"/>
  <c r="O75"/>
  <c r="N76"/>
  <c r="O76"/>
  <c r="N77"/>
  <c r="O77"/>
  <c r="N78"/>
  <c r="O78"/>
  <c r="N79"/>
  <c r="O79"/>
  <c r="N80"/>
  <c r="O80"/>
  <c r="N81"/>
  <c r="O81"/>
  <c r="N82"/>
  <c r="O82"/>
  <c r="N83"/>
  <c r="O83"/>
  <c r="N84"/>
  <c r="O84"/>
  <c r="N85"/>
  <c r="O85"/>
  <c r="N86"/>
  <c r="O86"/>
  <c r="N87"/>
  <c r="O87"/>
  <c r="N88"/>
  <c r="O88"/>
  <c r="N89"/>
  <c r="O89"/>
  <c r="N90"/>
  <c r="O90"/>
  <c r="N91"/>
  <c r="O91"/>
  <c r="O92"/>
  <c r="O93"/>
  <c r="O94"/>
  <c r="O95"/>
  <c r="O96"/>
  <c r="O97"/>
  <c r="O98"/>
  <c r="A30" i="4" l="1"/>
  <c r="A62"/>
  <c r="V24" i="9"/>
  <c r="S42"/>
  <c r="Y41"/>
  <c r="U41"/>
  <c r="Q41"/>
  <c r="S39"/>
  <c r="S36"/>
  <c r="S34"/>
  <c r="Y33"/>
  <c r="U33"/>
  <c r="Q33"/>
  <c r="S31"/>
  <c r="S28"/>
  <c r="A66" i="4"/>
  <c r="A34"/>
  <c r="K92" i="8"/>
  <c r="J68" i="4"/>
  <c r="J69" s="1"/>
  <c r="H68"/>
  <c r="H69" s="1"/>
  <c r="F68"/>
  <c r="F69" s="1"/>
  <c r="D68"/>
  <c r="D69" s="1"/>
  <c r="B68"/>
  <c r="B69" s="1"/>
  <c r="J64"/>
  <c r="J65" s="1"/>
  <c r="H64"/>
  <c r="H65" s="1"/>
  <c r="F64"/>
  <c r="F65" s="1"/>
  <c r="D64"/>
  <c r="D65" s="1"/>
  <c r="K36"/>
  <c r="K37" s="1"/>
  <c r="I36"/>
  <c r="I37" s="1"/>
  <c r="G36"/>
  <c r="G37" s="1"/>
  <c r="E36"/>
  <c r="E37" s="1"/>
  <c r="C36"/>
  <c r="C37" s="1"/>
  <c r="K32"/>
  <c r="K33" s="1"/>
  <c r="I32"/>
  <c r="I33" s="1"/>
  <c r="G32"/>
  <c r="G33" s="1"/>
  <c r="E32"/>
  <c r="E33" s="1"/>
  <c r="C32"/>
  <c r="C33" s="1"/>
  <c r="K18"/>
  <c r="G18"/>
  <c r="E18"/>
  <c r="D16"/>
  <c r="D18"/>
  <c r="D27" s="1"/>
  <c r="D28" s="1"/>
  <c r="C16"/>
  <c r="N38" i="1"/>
  <c r="N34"/>
  <c r="N30"/>
  <c r="N26"/>
  <c r="N22"/>
  <c r="N18"/>
  <c r="N14"/>
  <c r="N6"/>
  <c r="O36" i="7"/>
  <c r="O32"/>
  <c r="O28"/>
  <c r="O24"/>
  <c r="O20"/>
  <c r="O16"/>
  <c r="O12"/>
  <c r="O8"/>
  <c r="O4"/>
  <c r="B16" i="4"/>
  <c r="B18"/>
  <c r="B27" s="1"/>
  <c r="B28" s="1"/>
  <c r="K16"/>
  <c r="J44"/>
  <c r="I42"/>
  <c r="B48"/>
  <c r="B59" s="1"/>
  <c r="B60" s="1"/>
  <c r="B50"/>
  <c r="K48"/>
  <c r="P44" i="9"/>
  <c r="T24"/>
  <c r="X24"/>
  <c r="Y43"/>
  <c r="U43"/>
  <c r="Q43"/>
  <c r="X41"/>
  <c r="V41"/>
  <c r="T41"/>
  <c r="R41"/>
  <c r="Y40"/>
  <c r="U40"/>
  <c r="Q40"/>
  <c r="Y39"/>
  <c r="U39"/>
  <c r="Q39"/>
  <c r="X37"/>
  <c r="V37"/>
  <c r="T37"/>
  <c r="R37"/>
  <c r="Y36"/>
  <c r="U36"/>
  <c r="Q36"/>
  <c r="Y35"/>
  <c r="U35"/>
  <c r="Q35"/>
  <c r="X33"/>
  <c r="V33"/>
  <c r="T33"/>
  <c r="R33"/>
  <c r="Y32"/>
  <c r="U32"/>
  <c r="Q32"/>
  <c r="Y31"/>
  <c r="U31"/>
  <c r="Q31"/>
  <c r="X29"/>
  <c r="V29"/>
  <c r="T29"/>
  <c r="R29"/>
  <c r="Y28"/>
  <c r="U28"/>
  <c r="Q28"/>
  <c r="Y27"/>
  <c r="U27"/>
  <c r="Q27"/>
  <c r="W26"/>
  <c r="S10" i="7"/>
  <c r="S11"/>
  <c r="T5"/>
  <c r="T10" s="1"/>
  <c r="T9"/>
  <c r="AB4"/>
  <c r="AC4"/>
  <c r="I18" i="4"/>
  <c r="H16"/>
  <c r="H18"/>
  <c r="G16"/>
  <c r="G27" s="1"/>
  <c r="I50"/>
  <c r="H48"/>
  <c r="H50"/>
  <c r="G48"/>
  <c r="O33" i="7"/>
  <c r="O23"/>
  <c r="O15"/>
  <c r="O5"/>
  <c r="R11"/>
  <c r="S9"/>
  <c r="S8"/>
  <c r="AC3"/>
  <c r="R5"/>
  <c r="K27" i="4"/>
  <c r="K28" s="1"/>
  <c r="C27"/>
  <c r="C28" s="1"/>
  <c r="K59"/>
  <c r="K60" s="1"/>
  <c r="D59"/>
  <c r="C59"/>
  <c r="C60" s="1"/>
  <c r="K12"/>
  <c r="J10"/>
  <c r="J12"/>
  <c r="I10"/>
  <c r="I23" s="1"/>
  <c r="C12"/>
  <c r="G44"/>
  <c r="F42"/>
  <c r="F44"/>
  <c r="E42"/>
  <c r="AB6" i="1"/>
  <c r="O36"/>
  <c r="N35"/>
  <c r="N33"/>
  <c r="O32"/>
  <c r="O28"/>
  <c r="N27"/>
  <c r="O24"/>
  <c r="N23"/>
  <c r="N17"/>
  <c r="N15"/>
  <c r="O12"/>
  <c r="O8"/>
  <c r="N7"/>
  <c r="M44" i="9"/>
  <c r="I44"/>
  <c r="F23" i="4"/>
  <c r="E23"/>
  <c r="E24" s="1"/>
  <c r="J55"/>
  <c r="J56" s="1"/>
  <c r="I55"/>
  <c r="I56" s="1"/>
  <c r="L7" i="15"/>
  <c r="L51" i="4"/>
  <c r="A40"/>
  <c r="A53"/>
  <c r="H44" i="9"/>
  <c r="F44"/>
  <c r="L44"/>
  <c r="J44"/>
  <c r="S26"/>
  <c r="L172" i="15"/>
  <c r="L171"/>
  <c r="L168"/>
  <c r="L167"/>
  <c r="L164"/>
  <c r="L163"/>
  <c r="L160"/>
  <c r="L159"/>
  <c r="L156"/>
  <c r="L155"/>
  <c r="L152"/>
  <c r="L151"/>
  <c r="L148"/>
  <c r="L147"/>
  <c r="L144"/>
  <c r="L143"/>
  <c r="L140"/>
  <c r="L139"/>
  <c r="L80"/>
  <c r="L79"/>
  <c r="L76"/>
  <c r="L75"/>
  <c r="L72"/>
  <c r="L71"/>
  <c r="L68"/>
  <c r="L67"/>
  <c r="L64"/>
  <c r="L63"/>
  <c r="L60"/>
  <c r="L59"/>
  <c r="L56"/>
  <c r="L55"/>
  <c r="L52"/>
  <c r="L51"/>
  <c r="L48"/>
  <c r="L47"/>
  <c r="L44"/>
  <c r="L43"/>
  <c r="L40"/>
  <c r="L39"/>
  <c r="L36"/>
  <c r="L35"/>
  <c r="L32"/>
  <c r="L31"/>
  <c r="L28"/>
  <c r="L27"/>
  <c r="L24"/>
  <c r="L23"/>
  <c r="L20"/>
  <c r="L19"/>
  <c r="L136"/>
  <c r="L135"/>
  <c r="L132"/>
  <c r="L131"/>
  <c r="L128"/>
  <c r="L127"/>
  <c r="L124"/>
  <c r="L123"/>
  <c r="L120"/>
  <c r="L119"/>
  <c r="L116"/>
  <c r="L115"/>
  <c r="L112"/>
  <c r="L111"/>
  <c r="L108"/>
  <c r="L107"/>
  <c r="L104"/>
  <c r="L103"/>
  <c r="L100"/>
  <c r="L99"/>
  <c r="L96"/>
  <c r="L95"/>
  <c r="L92"/>
  <c r="L91"/>
  <c r="L88"/>
  <c r="L87"/>
  <c r="L84"/>
  <c r="L83"/>
  <c r="L16"/>
  <c r="L15"/>
  <c r="L12"/>
  <c r="L11"/>
  <c r="L8"/>
  <c r="O37" i="1"/>
  <c r="O34"/>
  <c r="O31"/>
  <c r="O30"/>
  <c r="O29"/>
  <c r="O25"/>
  <c r="O22"/>
  <c r="O21"/>
  <c r="O20"/>
  <c r="O19"/>
  <c r="O13"/>
  <c r="N9"/>
  <c r="O5"/>
  <c r="N37" i="7"/>
  <c r="N35"/>
  <c r="N31"/>
  <c r="N29"/>
  <c r="N27"/>
  <c r="N26"/>
  <c r="N25"/>
  <c r="N24"/>
  <c r="N21"/>
  <c r="N19"/>
  <c r="N17"/>
  <c r="N16"/>
  <c r="N14"/>
  <c r="N13"/>
  <c r="N12"/>
  <c r="N11"/>
  <c r="N9"/>
  <c r="N7"/>
  <c r="N6"/>
  <c r="N37" i="1"/>
  <c r="N31"/>
  <c r="N29"/>
  <c r="N25"/>
  <c r="N21"/>
  <c r="N19"/>
  <c r="N13"/>
  <c r="N5"/>
  <c r="N3"/>
  <c r="O3" i="7"/>
  <c r="L11" i="4"/>
  <c r="L13"/>
  <c r="L17"/>
  <c r="O37" i="7"/>
  <c r="O35"/>
  <c r="O31"/>
  <c r="O29"/>
  <c r="O27"/>
  <c r="O25"/>
  <c r="O21"/>
  <c r="O19"/>
  <c r="O17"/>
  <c r="O13"/>
  <c r="O11"/>
  <c r="O9"/>
  <c r="O7"/>
  <c r="L43" i="4"/>
  <c r="L45"/>
  <c r="L49"/>
  <c r="O38" i="1"/>
  <c r="O35"/>
  <c r="O33"/>
  <c r="O27"/>
  <c r="O26"/>
  <c r="O23"/>
  <c r="O18"/>
  <c r="O17"/>
  <c r="O16"/>
  <c r="O15"/>
  <c r="O14"/>
  <c r="N11"/>
  <c r="O10"/>
  <c r="O7"/>
  <c r="O6"/>
  <c r="O4"/>
  <c r="N38" i="7"/>
  <c r="N36"/>
  <c r="N34"/>
  <c r="N33"/>
  <c r="N32"/>
  <c r="N30"/>
  <c r="N28"/>
  <c r="N23"/>
  <c r="N22"/>
  <c r="N20"/>
  <c r="N18"/>
  <c r="N15"/>
  <c r="N10"/>
  <c r="N8"/>
  <c r="N5"/>
  <c r="N4"/>
  <c r="B10" i="4"/>
  <c r="B12"/>
  <c r="K10"/>
  <c r="H10"/>
  <c r="H12"/>
  <c r="G10"/>
  <c r="D10"/>
  <c r="D12"/>
  <c r="C10"/>
  <c r="J16"/>
  <c r="J18"/>
  <c r="I16"/>
  <c r="F16"/>
  <c r="F18"/>
  <c r="E16"/>
  <c r="B42"/>
  <c r="B44"/>
  <c r="K42"/>
  <c r="H42"/>
  <c r="H44"/>
  <c r="G42"/>
  <c r="D42"/>
  <c r="D44"/>
  <c r="C42"/>
  <c r="J48"/>
  <c r="J50"/>
  <c r="I48"/>
  <c r="F48"/>
  <c r="F50"/>
  <c r="E48"/>
  <c r="E59" s="1"/>
  <c r="L19"/>
  <c r="AJ2" i="12"/>
  <c r="L174" i="15"/>
  <c r="L173"/>
  <c r="L170"/>
  <c r="L169"/>
  <c r="L166"/>
  <c r="L165"/>
  <c r="L162"/>
  <c r="L161"/>
  <c r="L158"/>
  <c r="L157"/>
  <c r="L154"/>
  <c r="L153"/>
  <c r="L150"/>
  <c r="L149"/>
  <c r="L146"/>
  <c r="L145"/>
  <c r="L142"/>
  <c r="L141"/>
  <c r="L138"/>
  <c r="L137"/>
  <c r="L134"/>
  <c r="L133"/>
  <c r="L130"/>
  <c r="L129"/>
  <c r="L126"/>
  <c r="L125"/>
  <c r="L122"/>
  <c r="L121"/>
  <c r="L118"/>
  <c r="L117"/>
  <c r="L114"/>
  <c r="L113"/>
  <c r="L110"/>
  <c r="L109"/>
  <c r="L106"/>
  <c r="L105"/>
  <c r="L102"/>
  <c r="L101"/>
  <c r="L98"/>
  <c r="L97"/>
  <c r="L94"/>
  <c r="L93"/>
  <c r="L90"/>
  <c r="L89"/>
  <c r="L86"/>
  <c r="L85"/>
  <c r="L82"/>
  <c r="L81"/>
  <c r="L78"/>
  <c r="L77"/>
  <c r="L74"/>
  <c r="L73"/>
  <c r="L70"/>
  <c r="L69"/>
  <c r="L66"/>
  <c r="L65"/>
  <c r="L62"/>
  <c r="L61"/>
  <c r="L58"/>
  <c r="L57"/>
  <c r="L54"/>
  <c r="L53"/>
  <c r="L50"/>
  <c r="L49"/>
  <c r="L46"/>
  <c r="L45"/>
  <c r="L42"/>
  <c r="L41"/>
  <c r="L38"/>
  <c r="L37"/>
  <c r="L34"/>
  <c r="L33"/>
  <c r="L30"/>
  <c r="L29"/>
  <c r="L26"/>
  <c r="L25"/>
  <c r="L22"/>
  <c r="L21"/>
  <c r="L18"/>
  <c r="L17"/>
  <c r="L14"/>
  <c r="L13"/>
  <c r="L10"/>
  <c r="L9"/>
  <c r="Z26" i="12"/>
  <c r="F24" i="4"/>
  <c r="D60"/>
  <c r="X43" i="9"/>
  <c r="V43"/>
  <c r="T43"/>
  <c r="R43"/>
  <c r="Y42"/>
  <c r="U42"/>
  <c r="Q42"/>
  <c r="X39"/>
  <c r="V39"/>
  <c r="T39"/>
  <c r="R39"/>
  <c r="Y38"/>
  <c r="U38"/>
  <c r="Q38"/>
  <c r="X35"/>
  <c r="V35"/>
  <c r="T35"/>
  <c r="R35"/>
  <c r="Y34"/>
  <c r="U34"/>
  <c r="Q34"/>
  <c r="X31"/>
  <c r="V31"/>
  <c r="T31"/>
  <c r="R31"/>
  <c r="Y30"/>
  <c r="U30"/>
  <c r="Q30"/>
  <c r="X27"/>
  <c r="V27"/>
  <c r="T27"/>
  <c r="R27"/>
  <c r="Y26"/>
  <c r="Y44" s="1"/>
  <c r="U26"/>
  <c r="Q26"/>
  <c r="R5" i="1"/>
  <c r="AS122" i="12"/>
  <c r="AR122"/>
  <c r="BL185" s="1"/>
  <c r="CH185" s="1"/>
  <c r="AQ122"/>
  <c r="AP122"/>
  <c r="BJ184" s="1"/>
  <c r="CF184" s="1"/>
  <c r="AO122"/>
  <c r="AN122"/>
  <c r="BH185" s="1"/>
  <c r="CD185" s="1"/>
  <c r="AM122"/>
  <c r="AL122"/>
  <c r="BF184" s="1"/>
  <c r="CB184" s="1"/>
  <c r="AK122"/>
  <c r="AJ122"/>
  <c r="BD185" s="1"/>
  <c r="BL153"/>
  <c r="CH153" s="1"/>
  <c r="BH141"/>
  <c r="CD141" s="1"/>
  <c r="BJ123"/>
  <c r="CF123" s="1"/>
  <c r="BL113"/>
  <c r="CH113" s="1"/>
  <c r="BJ107"/>
  <c r="CF107" s="1"/>
  <c r="AI105"/>
  <c r="AI104"/>
  <c r="AI103"/>
  <c r="AI102"/>
  <c r="AI101"/>
  <c r="AI100"/>
  <c r="AH104"/>
  <c r="AH103"/>
  <c r="AH102"/>
  <c r="AG105"/>
  <c r="AG101"/>
  <c r="AG100"/>
  <c r="AF104"/>
  <c r="AF103"/>
  <c r="AF102"/>
  <c r="AE105"/>
  <c r="AE101"/>
  <c r="AE100"/>
  <c r="AD104"/>
  <c r="AD103"/>
  <c r="AD102"/>
  <c r="AC105"/>
  <c r="AC101"/>
  <c r="AC100"/>
  <c r="AB104"/>
  <c r="AB103"/>
  <c r="AB102"/>
  <c r="AA104"/>
  <c r="AA103"/>
  <c r="AA102"/>
  <c r="AT40"/>
  <c r="AT41"/>
  <c r="AT43"/>
  <c r="AT45"/>
  <c r="AT47"/>
  <c r="AT49"/>
  <c r="AT51"/>
  <c r="AT53"/>
  <c r="AT55"/>
  <c r="AT57"/>
  <c r="AT59"/>
  <c r="AT61"/>
  <c r="AT63"/>
  <c r="AT65"/>
  <c r="AT67"/>
  <c r="AT69"/>
  <c r="AT42"/>
  <c r="AT44"/>
  <c r="AT46"/>
  <c r="AT48"/>
  <c r="AT50"/>
  <c r="AT52"/>
  <c r="AT54"/>
  <c r="AT56"/>
  <c r="AT58"/>
  <c r="AT60"/>
  <c r="AT62"/>
  <c r="AT64"/>
  <c r="AT66"/>
  <c r="AT68"/>
  <c r="AT70"/>
  <c r="AT185"/>
  <c r="AT183"/>
  <c r="AT181"/>
  <c r="AT179"/>
  <c r="AT177"/>
  <c r="AT175"/>
  <c r="AT173"/>
  <c r="AT171"/>
  <c r="AT169"/>
  <c r="AT167"/>
  <c r="AT165"/>
  <c r="AT163"/>
  <c r="AT161"/>
  <c r="AT159"/>
  <c r="AT157"/>
  <c r="AT155"/>
  <c r="AT153"/>
  <c r="AT151"/>
  <c r="AT149"/>
  <c r="AT147"/>
  <c r="AT145"/>
  <c r="AT143"/>
  <c r="AT141"/>
  <c r="AT139"/>
  <c r="AT137"/>
  <c r="AT135"/>
  <c r="AT133"/>
  <c r="AT131"/>
  <c r="AT129"/>
  <c r="AT127"/>
  <c r="AT125"/>
  <c r="AT123"/>
  <c r="AT121"/>
  <c r="AT119"/>
  <c r="AT117"/>
  <c r="AT115"/>
  <c r="AT113"/>
  <c r="AT111"/>
  <c r="AT109"/>
  <c r="AH105"/>
  <c r="AH101"/>
  <c r="AH100"/>
  <c r="AG104"/>
  <c r="AG103"/>
  <c r="AG102"/>
  <c r="AF105"/>
  <c r="AF101"/>
  <c r="AF100"/>
  <c r="AE104"/>
  <c r="AE103"/>
  <c r="AE102"/>
  <c r="AD105"/>
  <c r="AD101"/>
  <c r="AD100"/>
  <c r="AC104"/>
  <c r="AC103"/>
  <c r="AC102"/>
  <c r="AB105"/>
  <c r="AB101"/>
  <c r="AB100"/>
  <c r="AA105"/>
  <c r="AA101"/>
  <c r="AA100"/>
  <c r="AS26"/>
  <c r="AR26"/>
  <c r="BL64" s="1"/>
  <c r="CH64" s="1"/>
  <c r="AQ26"/>
  <c r="AP26"/>
  <c r="BJ87" s="1"/>
  <c r="CF87" s="1"/>
  <c r="AO26"/>
  <c r="AN26"/>
  <c r="BH68" s="1"/>
  <c r="CD68" s="1"/>
  <c r="AM26"/>
  <c r="AL26"/>
  <c r="BF70" s="1"/>
  <c r="CB70" s="1"/>
  <c r="AK26"/>
  <c r="AJ26"/>
  <c r="BD64" s="1"/>
  <c r="AI26"/>
  <c r="AH26"/>
  <c r="BB87" s="1"/>
  <c r="BX87" s="1"/>
  <c r="AG26"/>
  <c r="AF26"/>
  <c r="AZ68" s="1"/>
  <c r="BV68" s="1"/>
  <c r="AE26"/>
  <c r="AD26"/>
  <c r="AX70" s="1"/>
  <c r="BT70" s="1"/>
  <c r="AC26"/>
  <c r="AB26"/>
  <c r="AV64" s="1"/>
  <c r="BR64" s="1"/>
  <c r="AA26"/>
  <c r="AT186"/>
  <c r="AT184"/>
  <c r="AT182"/>
  <c r="AT180"/>
  <c r="AT178"/>
  <c r="AT176"/>
  <c r="AT174"/>
  <c r="AT172"/>
  <c r="AT170"/>
  <c r="AT168"/>
  <c r="AT166"/>
  <c r="AT164"/>
  <c r="AT162"/>
  <c r="AT160"/>
  <c r="AT158"/>
  <c r="AT156"/>
  <c r="AT154"/>
  <c r="AT152"/>
  <c r="AT150"/>
  <c r="AT148"/>
  <c r="AT146"/>
  <c r="AT144"/>
  <c r="AT142"/>
  <c r="AT140"/>
  <c r="AT138"/>
  <c r="AT136"/>
  <c r="AT134"/>
  <c r="AT132"/>
  <c r="AT130"/>
  <c r="AT128"/>
  <c r="AT126"/>
  <c r="AT124"/>
  <c r="AT122"/>
  <c r="AT120"/>
  <c r="AT118"/>
  <c r="AT116"/>
  <c r="AT114"/>
  <c r="AT112"/>
  <c r="AT110"/>
  <c r="AT100"/>
  <c r="Q24" i="9"/>
  <c r="Q44" s="1"/>
  <c r="S24"/>
  <c r="U24"/>
  <c r="U44" s="1"/>
  <c r="W24"/>
  <c r="W44" s="1"/>
  <c r="X42"/>
  <c r="V42"/>
  <c r="T42"/>
  <c r="R42"/>
  <c r="X40"/>
  <c r="V40"/>
  <c r="T40"/>
  <c r="R40"/>
  <c r="X38"/>
  <c r="V38"/>
  <c r="T38"/>
  <c r="R38"/>
  <c r="X36"/>
  <c r="V36"/>
  <c r="T36"/>
  <c r="R36"/>
  <c r="X34"/>
  <c r="V34"/>
  <c r="T34"/>
  <c r="R34"/>
  <c r="X32"/>
  <c r="V32"/>
  <c r="T32"/>
  <c r="R32"/>
  <c r="X30"/>
  <c r="V30"/>
  <c r="T30"/>
  <c r="R30"/>
  <c r="X28"/>
  <c r="V28"/>
  <c r="T28"/>
  <c r="R28"/>
  <c r="X26"/>
  <c r="X44" s="1"/>
  <c r="V26"/>
  <c r="T26"/>
  <c r="T44" s="1"/>
  <c r="R26"/>
  <c r="AT108" i="12"/>
  <c r="AT106"/>
  <c r="AT104"/>
  <c r="AT102"/>
  <c r="AT107"/>
  <c r="AT105"/>
  <c r="AT103"/>
  <c r="AT101"/>
  <c r="AT191"/>
  <c r="AT190"/>
  <c r="AT189"/>
  <c r="AT188"/>
  <c r="AT187"/>
  <c r="R44" i="9" l="1"/>
  <c r="V44"/>
  <c r="S44"/>
  <c r="E27" i="4"/>
  <c r="BH101" i="12"/>
  <c r="CD101" s="1"/>
  <c r="BF111"/>
  <c r="CB111" s="1"/>
  <c r="BH117"/>
  <c r="CD117" s="1"/>
  <c r="BL129"/>
  <c r="CH129" s="1"/>
  <c r="BL145"/>
  <c r="CH145" s="1"/>
  <c r="BL161"/>
  <c r="CH161" s="1"/>
  <c r="BD105"/>
  <c r="BZ105" s="1"/>
  <c r="BD121"/>
  <c r="BF127"/>
  <c r="CB127" s="1"/>
  <c r="BH133"/>
  <c r="CD133" s="1"/>
  <c r="BD137"/>
  <c r="BZ137" s="1"/>
  <c r="AB122"/>
  <c r="AD122"/>
  <c r="AX179" s="1"/>
  <c r="BT179" s="1"/>
  <c r="AF122"/>
  <c r="AH122"/>
  <c r="BF103"/>
  <c r="CB103" s="1"/>
  <c r="BL105"/>
  <c r="CH105" s="1"/>
  <c r="BH109"/>
  <c r="CD109" s="1"/>
  <c r="BD113"/>
  <c r="BZ113" s="1"/>
  <c r="BJ115"/>
  <c r="CF115" s="1"/>
  <c r="BF119"/>
  <c r="CB119" s="1"/>
  <c r="BL121"/>
  <c r="CH121" s="1"/>
  <c r="BH125"/>
  <c r="CD125" s="1"/>
  <c r="BD129"/>
  <c r="BJ131"/>
  <c r="CF131" s="1"/>
  <c r="BF135"/>
  <c r="CB135" s="1"/>
  <c r="BL137"/>
  <c r="CH137" s="1"/>
  <c r="BF143"/>
  <c r="CB143" s="1"/>
  <c r="BH149"/>
  <c r="CD149" s="1"/>
  <c r="BL157"/>
  <c r="CH157" s="1"/>
  <c r="BL169"/>
  <c r="CH169" s="1"/>
  <c r="B23" i="4"/>
  <c r="B24" s="1"/>
  <c r="H59"/>
  <c r="H60" s="1"/>
  <c r="H27"/>
  <c r="H28" s="1"/>
  <c r="F59"/>
  <c r="F60" s="1"/>
  <c r="D55"/>
  <c r="D56" s="1"/>
  <c r="B55"/>
  <c r="B56" s="1"/>
  <c r="J27"/>
  <c r="J28" s="1"/>
  <c r="H23"/>
  <c r="H24" s="1"/>
  <c r="J23"/>
  <c r="J24" s="1"/>
  <c r="J59"/>
  <c r="J60" s="1"/>
  <c r="F27"/>
  <c r="F28" s="1"/>
  <c r="I59"/>
  <c r="I60" s="1"/>
  <c r="I27"/>
  <c r="I28" s="1"/>
  <c r="AC5" i="7"/>
  <c r="AB5"/>
  <c r="R8"/>
  <c r="R9"/>
  <c r="AC9" s="1"/>
  <c r="R10"/>
  <c r="AC10" s="1"/>
  <c r="AB8"/>
  <c r="AB9"/>
  <c r="T11"/>
  <c r="AC11" s="1"/>
  <c r="G28" i="4"/>
  <c r="G59"/>
  <c r="G60" s="1"/>
  <c r="T8" i="7"/>
  <c r="AX100" i="12"/>
  <c r="BT100" s="1"/>
  <c r="AX101"/>
  <c r="BT101" s="1"/>
  <c r="AX102"/>
  <c r="BT102" s="1"/>
  <c r="AX103"/>
  <c r="BT103" s="1"/>
  <c r="AX104"/>
  <c r="BT104" s="1"/>
  <c r="AX105"/>
  <c r="BT105" s="1"/>
  <c r="AX106"/>
  <c r="BT106" s="1"/>
  <c r="AX107"/>
  <c r="BT107" s="1"/>
  <c r="AX108"/>
  <c r="BT108" s="1"/>
  <c r="AX109"/>
  <c r="BT109" s="1"/>
  <c r="AX110"/>
  <c r="BT110" s="1"/>
  <c r="AX111"/>
  <c r="BT111" s="1"/>
  <c r="AX112"/>
  <c r="BT112" s="1"/>
  <c r="AX113"/>
  <c r="BT113" s="1"/>
  <c r="AX114"/>
  <c r="BT114" s="1"/>
  <c r="AX115"/>
  <c r="BT115" s="1"/>
  <c r="AX116"/>
  <c r="BT116" s="1"/>
  <c r="AX117"/>
  <c r="BT117" s="1"/>
  <c r="AX118"/>
  <c r="BT118" s="1"/>
  <c r="AX119"/>
  <c r="BT119" s="1"/>
  <c r="AX120"/>
  <c r="BT120" s="1"/>
  <c r="AX121"/>
  <c r="BT121" s="1"/>
  <c r="AX122"/>
  <c r="BT122" s="1"/>
  <c r="AX123"/>
  <c r="BT123" s="1"/>
  <c r="AX124"/>
  <c r="BT124" s="1"/>
  <c r="AX125"/>
  <c r="BT125" s="1"/>
  <c r="AX126"/>
  <c r="BT126" s="1"/>
  <c r="AX127"/>
  <c r="BT127" s="1"/>
  <c r="AX128"/>
  <c r="BT128" s="1"/>
  <c r="AX129"/>
  <c r="BT129" s="1"/>
  <c r="AX130"/>
  <c r="BT130" s="1"/>
  <c r="AX131"/>
  <c r="BT131" s="1"/>
  <c r="AX132"/>
  <c r="BT132" s="1"/>
  <c r="AX133"/>
  <c r="BT133" s="1"/>
  <c r="AX134"/>
  <c r="BT134" s="1"/>
  <c r="AX135"/>
  <c r="BT135" s="1"/>
  <c r="AX136"/>
  <c r="BT136" s="1"/>
  <c r="AX137"/>
  <c r="BT137" s="1"/>
  <c r="AX138"/>
  <c r="BT138" s="1"/>
  <c r="AX139"/>
  <c r="BT139" s="1"/>
  <c r="AX140"/>
  <c r="BT140" s="1"/>
  <c r="AX141"/>
  <c r="BT141" s="1"/>
  <c r="AX142"/>
  <c r="BT142" s="1"/>
  <c r="AX143"/>
  <c r="BT143" s="1"/>
  <c r="AX144"/>
  <c r="BT144" s="1"/>
  <c r="AX145"/>
  <c r="BT145" s="1"/>
  <c r="AX146"/>
  <c r="BT146" s="1"/>
  <c r="AX147"/>
  <c r="BT147" s="1"/>
  <c r="AX148"/>
  <c r="BT148" s="1"/>
  <c r="AX149"/>
  <c r="BT149" s="1"/>
  <c r="AX150"/>
  <c r="BT150" s="1"/>
  <c r="AX151"/>
  <c r="BT151" s="1"/>
  <c r="AX152"/>
  <c r="BT152" s="1"/>
  <c r="AX153"/>
  <c r="BT153" s="1"/>
  <c r="AX154"/>
  <c r="BT154" s="1"/>
  <c r="AX155"/>
  <c r="BT155" s="1"/>
  <c r="AX156"/>
  <c r="BT156" s="1"/>
  <c r="AX157"/>
  <c r="BT157" s="1"/>
  <c r="AX158"/>
  <c r="BT158" s="1"/>
  <c r="AX159"/>
  <c r="BT159" s="1"/>
  <c r="AX160"/>
  <c r="BT160" s="1"/>
  <c r="AX161"/>
  <c r="BT161" s="1"/>
  <c r="AX162"/>
  <c r="BT162" s="1"/>
  <c r="AX163"/>
  <c r="BT163" s="1"/>
  <c r="AX164"/>
  <c r="BT164" s="1"/>
  <c r="AX165"/>
  <c r="BT165" s="1"/>
  <c r="AX166"/>
  <c r="BT166" s="1"/>
  <c r="AX167"/>
  <c r="BT167" s="1"/>
  <c r="AX168"/>
  <c r="BT168" s="1"/>
  <c r="AX169"/>
  <c r="BT169" s="1"/>
  <c r="AX170"/>
  <c r="BT170" s="1"/>
  <c r="AX171"/>
  <c r="BT171" s="1"/>
  <c r="AX172"/>
  <c r="BT172" s="1"/>
  <c r="AX173"/>
  <c r="BT173" s="1"/>
  <c r="AX174"/>
  <c r="BT174" s="1"/>
  <c r="AX175"/>
  <c r="BT175" s="1"/>
  <c r="AX176"/>
  <c r="BT176" s="1"/>
  <c r="AX177"/>
  <c r="BT177" s="1"/>
  <c r="AX178"/>
  <c r="BT178" s="1"/>
  <c r="BD101"/>
  <c r="BL101"/>
  <c r="CH101" s="1"/>
  <c r="BJ103"/>
  <c r="CF103" s="1"/>
  <c r="BH105"/>
  <c r="CD105" s="1"/>
  <c r="BF107"/>
  <c r="CB107" s="1"/>
  <c r="BD109"/>
  <c r="BL109"/>
  <c r="CH109" s="1"/>
  <c r="BJ111"/>
  <c r="CF111" s="1"/>
  <c r="BH113"/>
  <c r="CD113" s="1"/>
  <c r="BF115"/>
  <c r="CB115" s="1"/>
  <c r="BD117"/>
  <c r="BL117"/>
  <c r="CH117" s="1"/>
  <c r="BJ119"/>
  <c r="CF119" s="1"/>
  <c r="BH121"/>
  <c r="CD121" s="1"/>
  <c r="BF123"/>
  <c r="CB123" s="1"/>
  <c r="BD125"/>
  <c r="BL125"/>
  <c r="CH125" s="1"/>
  <c r="BJ127"/>
  <c r="CF127" s="1"/>
  <c r="BH129"/>
  <c r="CD129" s="1"/>
  <c r="BF131"/>
  <c r="CB131" s="1"/>
  <c r="BD133"/>
  <c r="BL133"/>
  <c r="CH133" s="1"/>
  <c r="BJ135"/>
  <c r="CF135" s="1"/>
  <c r="BH137"/>
  <c r="CD137" s="1"/>
  <c r="BJ139"/>
  <c r="CF139" s="1"/>
  <c r="BL141"/>
  <c r="CH141" s="1"/>
  <c r="BJ143"/>
  <c r="CF143" s="1"/>
  <c r="BJ147"/>
  <c r="CF147" s="1"/>
  <c r="BL149"/>
  <c r="CH149" s="1"/>
  <c r="BJ155"/>
  <c r="CF155" s="1"/>
  <c r="BJ159"/>
  <c r="CF159" s="1"/>
  <c r="BL165"/>
  <c r="CH165" s="1"/>
  <c r="BL173"/>
  <c r="CH173" s="1"/>
  <c r="H55" i="4"/>
  <c r="H56" s="1"/>
  <c r="D23"/>
  <c r="D24" s="1"/>
  <c r="C55"/>
  <c r="C56" s="1"/>
  <c r="K55"/>
  <c r="K56" s="1"/>
  <c r="G23"/>
  <c r="G24" s="1"/>
  <c r="C23"/>
  <c r="C24" s="1"/>
  <c r="K23"/>
  <c r="E55"/>
  <c r="E56" s="1"/>
  <c r="K24"/>
  <c r="F55"/>
  <c r="F56" s="1"/>
  <c r="G55"/>
  <c r="G56" s="1"/>
  <c r="I24"/>
  <c r="BD145" i="12"/>
  <c r="BF151"/>
  <c r="CB151" s="1"/>
  <c r="BD153"/>
  <c r="BF139"/>
  <c r="CB139" s="1"/>
  <c r="BD141"/>
  <c r="BH145"/>
  <c r="CD145" s="1"/>
  <c r="BF147"/>
  <c r="CB147" s="1"/>
  <c r="BD149"/>
  <c r="BZ149" s="1"/>
  <c r="BJ151"/>
  <c r="CF151" s="1"/>
  <c r="BH153"/>
  <c r="CD153" s="1"/>
  <c r="BF155"/>
  <c r="CB155" s="1"/>
  <c r="BH157"/>
  <c r="CD157" s="1"/>
  <c r="BF159"/>
  <c r="CB159" s="1"/>
  <c r="BD161"/>
  <c r="BJ163"/>
  <c r="CF163" s="1"/>
  <c r="BJ167"/>
  <c r="CF167" s="1"/>
  <c r="BH173"/>
  <c r="CD173" s="1"/>
  <c r="BF175"/>
  <c r="CB175" s="1"/>
  <c r="BD157"/>
  <c r="BH161"/>
  <c r="CD161" s="1"/>
  <c r="BF163"/>
  <c r="CB163" s="1"/>
  <c r="BH165"/>
  <c r="CD165" s="1"/>
  <c r="BF167"/>
  <c r="CB167" s="1"/>
  <c r="BD169"/>
  <c r="BJ171"/>
  <c r="CF171" s="1"/>
  <c r="BF177"/>
  <c r="CB177" s="1"/>
  <c r="BD165"/>
  <c r="BH169"/>
  <c r="CD169" s="1"/>
  <c r="BF171"/>
  <c r="CB171" s="1"/>
  <c r="BD173"/>
  <c r="BZ173" s="1"/>
  <c r="BJ175"/>
  <c r="CF175" s="1"/>
  <c r="BJ177"/>
  <c r="CF177" s="1"/>
  <c r="BF101"/>
  <c r="CB101" s="1"/>
  <c r="BJ101"/>
  <c r="CF101" s="1"/>
  <c r="BD103"/>
  <c r="BH103"/>
  <c r="CD103" s="1"/>
  <c r="BL103"/>
  <c r="CH103" s="1"/>
  <c r="BF105"/>
  <c r="CB105" s="1"/>
  <c r="BJ105"/>
  <c r="CF105" s="1"/>
  <c r="BD107"/>
  <c r="BZ107" s="1"/>
  <c r="BH107"/>
  <c r="CD107" s="1"/>
  <c r="BL107"/>
  <c r="CH107" s="1"/>
  <c r="BF109"/>
  <c r="CB109" s="1"/>
  <c r="BJ109"/>
  <c r="CF109" s="1"/>
  <c r="BD111"/>
  <c r="BH111"/>
  <c r="CD111" s="1"/>
  <c r="BL111"/>
  <c r="CH111" s="1"/>
  <c r="BF113"/>
  <c r="CB113" s="1"/>
  <c r="BJ113"/>
  <c r="CF113" s="1"/>
  <c r="BD115"/>
  <c r="BZ115" s="1"/>
  <c r="BH115"/>
  <c r="CD115" s="1"/>
  <c r="BL115"/>
  <c r="CH115" s="1"/>
  <c r="BF117"/>
  <c r="CB117" s="1"/>
  <c r="BJ117"/>
  <c r="CF117" s="1"/>
  <c r="BD119"/>
  <c r="BH119"/>
  <c r="CD119" s="1"/>
  <c r="BL119"/>
  <c r="CH119" s="1"/>
  <c r="BF121"/>
  <c r="CB121" s="1"/>
  <c r="BJ121"/>
  <c r="CF121" s="1"/>
  <c r="BD123"/>
  <c r="BZ123" s="1"/>
  <c r="BH123"/>
  <c r="CD123" s="1"/>
  <c r="BL123"/>
  <c r="CH123" s="1"/>
  <c r="BF125"/>
  <c r="CB125" s="1"/>
  <c r="BJ125"/>
  <c r="CF125" s="1"/>
  <c r="BD127"/>
  <c r="BH127"/>
  <c r="CD127" s="1"/>
  <c r="BL127"/>
  <c r="CH127" s="1"/>
  <c r="BF129"/>
  <c r="CB129" s="1"/>
  <c r="BJ129"/>
  <c r="CF129" s="1"/>
  <c r="BD131"/>
  <c r="BH131"/>
  <c r="CD131" s="1"/>
  <c r="BL131"/>
  <c r="CH131" s="1"/>
  <c r="BF133"/>
  <c r="CB133" s="1"/>
  <c r="BJ133"/>
  <c r="CF133" s="1"/>
  <c r="BD135"/>
  <c r="BH135"/>
  <c r="CD135" s="1"/>
  <c r="BL135"/>
  <c r="CH135" s="1"/>
  <c r="BF137"/>
  <c r="CB137" s="1"/>
  <c r="BJ137"/>
  <c r="CF137" s="1"/>
  <c r="BD139"/>
  <c r="BH139"/>
  <c r="CD139" s="1"/>
  <c r="BL139"/>
  <c r="CH139" s="1"/>
  <c r="BF141"/>
  <c r="CB141" s="1"/>
  <c r="BJ141"/>
  <c r="CF141" s="1"/>
  <c r="BD143"/>
  <c r="BH143"/>
  <c r="CD143" s="1"/>
  <c r="BL143"/>
  <c r="CH143" s="1"/>
  <c r="BF145"/>
  <c r="CB145" s="1"/>
  <c r="BJ145"/>
  <c r="CF145" s="1"/>
  <c r="BD147"/>
  <c r="BH147"/>
  <c r="CD147" s="1"/>
  <c r="BL147"/>
  <c r="CH147" s="1"/>
  <c r="BF149"/>
  <c r="CB149" s="1"/>
  <c r="BJ149"/>
  <c r="CF149" s="1"/>
  <c r="BD151"/>
  <c r="BH151"/>
  <c r="CD151" s="1"/>
  <c r="BL151"/>
  <c r="CH151" s="1"/>
  <c r="BF153"/>
  <c r="CB153" s="1"/>
  <c r="BJ153"/>
  <c r="CF153" s="1"/>
  <c r="BD155"/>
  <c r="BH155"/>
  <c r="CD155" s="1"/>
  <c r="BL155"/>
  <c r="CH155" s="1"/>
  <c r="BF157"/>
  <c r="CB157" s="1"/>
  <c r="BJ157"/>
  <c r="CF157" s="1"/>
  <c r="BD159"/>
  <c r="BH159"/>
  <c r="CD159" s="1"/>
  <c r="BL159"/>
  <c r="CH159" s="1"/>
  <c r="BF161"/>
  <c r="CB161" s="1"/>
  <c r="BJ161"/>
  <c r="CF161" s="1"/>
  <c r="BD163"/>
  <c r="BH163"/>
  <c r="CD163" s="1"/>
  <c r="BL163"/>
  <c r="CH163" s="1"/>
  <c r="BF165"/>
  <c r="CB165" s="1"/>
  <c r="BJ165"/>
  <c r="CF165" s="1"/>
  <c r="BD167"/>
  <c r="BH167"/>
  <c r="CD167" s="1"/>
  <c r="BL167"/>
  <c r="CH167" s="1"/>
  <c r="BF169"/>
  <c r="CB169" s="1"/>
  <c r="BJ169"/>
  <c r="CF169" s="1"/>
  <c r="BD171"/>
  <c r="BH171"/>
  <c r="CD171" s="1"/>
  <c r="BL171"/>
  <c r="CH171" s="1"/>
  <c r="BF173"/>
  <c r="CB173" s="1"/>
  <c r="BJ173"/>
  <c r="CF173" s="1"/>
  <c r="BD175"/>
  <c r="BH175"/>
  <c r="CD175" s="1"/>
  <c r="BL175"/>
  <c r="CH175" s="1"/>
  <c r="BH177"/>
  <c r="CD177" s="1"/>
  <c r="BL177"/>
  <c r="CH177" s="1"/>
  <c r="BD179"/>
  <c r="M50" i="4"/>
  <c r="L50"/>
  <c r="M44"/>
  <c r="L44"/>
  <c r="E28"/>
  <c r="M16"/>
  <c r="L16"/>
  <c r="M10"/>
  <c r="L10"/>
  <c r="BD177" i="12"/>
  <c r="BF179"/>
  <c r="CB179" s="1"/>
  <c r="BH104"/>
  <c r="CD104" s="1"/>
  <c r="BD108"/>
  <c r="BJ110"/>
  <c r="CF110" s="1"/>
  <c r="BF114"/>
  <c r="CB114" s="1"/>
  <c r="BL116"/>
  <c r="CH116" s="1"/>
  <c r="BH120"/>
  <c r="CD120" s="1"/>
  <c r="BH124"/>
  <c r="CD124" s="1"/>
  <c r="E60" i="4"/>
  <c r="L48"/>
  <c r="M48"/>
  <c r="M42"/>
  <c r="L42"/>
  <c r="L18"/>
  <c r="M18"/>
  <c r="L12"/>
  <c r="M12"/>
  <c r="BJ102" i="12"/>
  <c r="CF102" s="1"/>
  <c r="BF106"/>
  <c r="CB106" s="1"/>
  <c r="BL108"/>
  <c r="CH108" s="1"/>
  <c r="BH112"/>
  <c r="CD112" s="1"/>
  <c r="BD116"/>
  <c r="BJ118"/>
  <c r="CF118" s="1"/>
  <c r="BF122"/>
  <c r="CB122" s="1"/>
  <c r="AX42"/>
  <c r="BT42" s="1"/>
  <c r="BF42"/>
  <c r="CB42" s="1"/>
  <c r="AV44"/>
  <c r="BR44" s="1"/>
  <c r="BD44"/>
  <c r="BL44"/>
  <c r="CH44" s="1"/>
  <c r="BB46"/>
  <c r="BX46" s="1"/>
  <c r="BJ46"/>
  <c r="CF46" s="1"/>
  <c r="AZ48"/>
  <c r="BV48" s="1"/>
  <c r="BH48"/>
  <c r="CD48" s="1"/>
  <c r="AX50"/>
  <c r="BT50" s="1"/>
  <c r="BF50"/>
  <c r="CB50" s="1"/>
  <c r="AV52"/>
  <c r="BR52" s="1"/>
  <c r="BD52"/>
  <c r="BL52"/>
  <c r="CH52" s="1"/>
  <c r="BB54"/>
  <c r="BX54" s="1"/>
  <c r="BJ54"/>
  <c r="CF54" s="1"/>
  <c r="AZ56"/>
  <c r="BV56" s="1"/>
  <c r="BH56"/>
  <c r="CD56" s="1"/>
  <c r="AX58"/>
  <c r="BT58" s="1"/>
  <c r="BF58"/>
  <c r="CB58" s="1"/>
  <c r="AV60"/>
  <c r="BR60" s="1"/>
  <c r="BD60"/>
  <c r="BL60"/>
  <c r="CH60" s="1"/>
  <c r="BB62"/>
  <c r="BX62" s="1"/>
  <c r="BJ62"/>
  <c r="CF62" s="1"/>
  <c r="AZ64"/>
  <c r="BV64" s="1"/>
  <c r="BH64"/>
  <c r="CD64" s="1"/>
  <c r="AX66"/>
  <c r="BT66" s="1"/>
  <c r="BF66"/>
  <c r="CB66" s="1"/>
  <c r="AV68"/>
  <c r="BR68" s="1"/>
  <c r="BD68"/>
  <c r="BL68"/>
  <c r="CH68" s="1"/>
  <c r="BB70"/>
  <c r="BX70" s="1"/>
  <c r="BJ70"/>
  <c r="CF70" s="1"/>
  <c r="AI122"/>
  <c r="AX71"/>
  <c r="BT71" s="1"/>
  <c r="BF71"/>
  <c r="CB71" s="1"/>
  <c r="AX75"/>
  <c r="BT75" s="1"/>
  <c r="BF75"/>
  <c r="CB75" s="1"/>
  <c r="AX79"/>
  <c r="BT79" s="1"/>
  <c r="BF79"/>
  <c r="CB79" s="1"/>
  <c r="AX83"/>
  <c r="BT83" s="1"/>
  <c r="BF83"/>
  <c r="CB83" s="1"/>
  <c r="AX87"/>
  <c r="BT87" s="1"/>
  <c r="BF87"/>
  <c r="CB87" s="1"/>
  <c r="AT71"/>
  <c r="BP71" s="1"/>
  <c r="AT72"/>
  <c r="BP72" s="1"/>
  <c r="AT73"/>
  <c r="BP73" s="1"/>
  <c r="AT76"/>
  <c r="BP76" s="1"/>
  <c r="AT77"/>
  <c r="BP77" s="1"/>
  <c r="AT80"/>
  <c r="BP80" s="1"/>
  <c r="AT81"/>
  <c r="BP81" s="1"/>
  <c r="AT84"/>
  <c r="BP84" s="1"/>
  <c r="AT85"/>
  <c r="BP85" s="1"/>
  <c r="AT88"/>
  <c r="BP88" s="1"/>
  <c r="AT89"/>
  <c r="BP89" s="1"/>
  <c r="AT91"/>
  <c r="BP91" s="1"/>
  <c r="AT93"/>
  <c r="BP93" s="1"/>
  <c r="AT95"/>
  <c r="BP95" s="1"/>
  <c r="AT74"/>
  <c r="BP74" s="1"/>
  <c r="AT75"/>
  <c r="BP75" s="1"/>
  <c r="AT78"/>
  <c r="BP78" s="1"/>
  <c r="AT79"/>
  <c r="BP79" s="1"/>
  <c r="AT82"/>
  <c r="BP82" s="1"/>
  <c r="AT83"/>
  <c r="BP83" s="1"/>
  <c r="AT86"/>
  <c r="BP86" s="1"/>
  <c r="AT87"/>
  <c r="BP87" s="1"/>
  <c r="AT90"/>
  <c r="BP90" s="1"/>
  <c r="AT92"/>
  <c r="BP92" s="1"/>
  <c r="AT94"/>
  <c r="BP94" s="1"/>
  <c r="AT8"/>
  <c r="BP8" s="1"/>
  <c r="AT13"/>
  <c r="BP13" s="1"/>
  <c r="AT16"/>
  <c r="BP16" s="1"/>
  <c r="AT21"/>
  <c r="BP21" s="1"/>
  <c r="AT24"/>
  <c r="BP24" s="1"/>
  <c r="AT29"/>
  <c r="BP29" s="1"/>
  <c r="AT32"/>
  <c r="BP32" s="1"/>
  <c r="AT37"/>
  <c r="BP37" s="1"/>
  <c r="AT4"/>
  <c r="BP4" s="1"/>
  <c r="AT98"/>
  <c r="BP98" s="1"/>
  <c r="AT6"/>
  <c r="BP6" s="1"/>
  <c r="AT7"/>
  <c r="BP7" s="1"/>
  <c r="AT10"/>
  <c r="BP10" s="1"/>
  <c r="AT11"/>
  <c r="BP11" s="1"/>
  <c r="AT14"/>
  <c r="BP14" s="1"/>
  <c r="AT15"/>
  <c r="BP15" s="1"/>
  <c r="AT18"/>
  <c r="BP18" s="1"/>
  <c r="AT19"/>
  <c r="BP19" s="1"/>
  <c r="AT22"/>
  <c r="BP22" s="1"/>
  <c r="AT23"/>
  <c r="BP23" s="1"/>
  <c r="AT26"/>
  <c r="BP26" s="1"/>
  <c r="AT27"/>
  <c r="BP27" s="1"/>
  <c r="AT30"/>
  <c r="BP30" s="1"/>
  <c r="AT31"/>
  <c r="BP31" s="1"/>
  <c r="AT34"/>
  <c r="BP34" s="1"/>
  <c r="AT35"/>
  <c r="BP35" s="1"/>
  <c r="AT38"/>
  <c r="BP38" s="1"/>
  <c r="AT39"/>
  <c r="BP39" s="1"/>
  <c r="AT97"/>
  <c r="BP97" s="1"/>
  <c r="AT99"/>
  <c r="BP99" s="1"/>
  <c r="AT5"/>
  <c r="BP5" s="1"/>
  <c r="AT9"/>
  <c r="BP9" s="1"/>
  <c r="AT12"/>
  <c r="BP12" s="1"/>
  <c r="AT17"/>
  <c r="BP17" s="1"/>
  <c r="AT20"/>
  <c r="BP20" s="1"/>
  <c r="AT25"/>
  <c r="BP25" s="1"/>
  <c r="AT28"/>
  <c r="BP28" s="1"/>
  <c r="AT33"/>
  <c r="BP33" s="1"/>
  <c r="AT36"/>
  <c r="BP36" s="1"/>
  <c r="AT96"/>
  <c r="BP96" s="1"/>
  <c r="BB42"/>
  <c r="BX42" s="1"/>
  <c r="BJ42"/>
  <c r="CF42" s="1"/>
  <c r="AZ44"/>
  <c r="BV44" s="1"/>
  <c r="BH44"/>
  <c r="CD44" s="1"/>
  <c r="AX46"/>
  <c r="BT46" s="1"/>
  <c r="BF46"/>
  <c r="CB46" s="1"/>
  <c r="AV48"/>
  <c r="BR48" s="1"/>
  <c r="BD48"/>
  <c r="BL48"/>
  <c r="CH48" s="1"/>
  <c r="BB50"/>
  <c r="BX50" s="1"/>
  <c r="BJ50"/>
  <c r="CF50" s="1"/>
  <c r="AZ52"/>
  <c r="BV52" s="1"/>
  <c r="BH52"/>
  <c r="CD52" s="1"/>
  <c r="AX54"/>
  <c r="BT54" s="1"/>
  <c r="BF54"/>
  <c r="CB54" s="1"/>
  <c r="AV56"/>
  <c r="BR56" s="1"/>
  <c r="BD56"/>
  <c r="BL56"/>
  <c r="CH56" s="1"/>
  <c r="BB58"/>
  <c r="BX58" s="1"/>
  <c r="BJ58"/>
  <c r="CF58" s="1"/>
  <c r="AZ60"/>
  <c r="BV60" s="1"/>
  <c r="BH60"/>
  <c r="CD60" s="1"/>
  <c r="AX62"/>
  <c r="BT62" s="1"/>
  <c r="BF62"/>
  <c r="CB62" s="1"/>
  <c r="BB66"/>
  <c r="BX66" s="1"/>
  <c r="BJ66"/>
  <c r="CF66" s="1"/>
  <c r="AA122"/>
  <c r="BB71"/>
  <c r="BX71" s="1"/>
  <c r="BJ71"/>
  <c r="CF71" s="1"/>
  <c r="BB75"/>
  <c r="BX75" s="1"/>
  <c r="BJ75"/>
  <c r="CF75" s="1"/>
  <c r="BB79"/>
  <c r="BX79" s="1"/>
  <c r="BJ79"/>
  <c r="CF79" s="1"/>
  <c r="BB83"/>
  <c r="BX83" s="1"/>
  <c r="BJ83"/>
  <c r="CF83" s="1"/>
  <c r="BF102"/>
  <c r="CB102" s="1"/>
  <c r="BD104"/>
  <c r="BL104"/>
  <c r="CH104" s="1"/>
  <c r="BJ106"/>
  <c r="CF106" s="1"/>
  <c r="BH108"/>
  <c r="CD108" s="1"/>
  <c r="BF110"/>
  <c r="CB110" s="1"/>
  <c r="BD112"/>
  <c r="BL112"/>
  <c r="CH112" s="1"/>
  <c r="BJ114"/>
  <c r="CF114" s="1"/>
  <c r="BH116"/>
  <c r="CD116" s="1"/>
  <c r="BF118"/>
  <c r="CB118" s="1"/>
  <c r="BD120"/>
  <c r="BL120"/>
  <c r="CH120" s="1"/>
  <c r="BJ122"/>
  <c r="CF122" s="1"/>
  <c r="BL124"/>
  <c r="CH124" s="1"/>
  <c r="BP188"/>
  <c r="BP190"/>
  <c r="BP101"/>
  <c r="BP105"/>
  <c r="BP104"/>
  <c r="BP108"/>
  <c r="BP100"/>
  <c r="BP112"/>
  <c r="BP116"/>
  <c r="BP120"/>
  <c r="BP124"/>
  <c r="BP128"/>
  <c r="BP132"/>
  <c r="BP136"/>
  <c r="BP140"/>
  <c r="BP144"/>
  <c r="BP148"/>
  <c r="BP152"/>
  <c r="BP156"/>
  <c r="BP160"/>
  <c r="BP164"/>
  <c r="BP168"/>
  <c r="BP172"/>
  <c r="BP176"/>
  <c r="BP180"/>
  <c r="BP184"/>
  <c r="AU40"/>
  <c r="BQ40" s="1"/>
  <c r="AU42"/>
  <c r="BQ42" s="1"/>
  <c r="AU44"/>
  <c r="BQ44" s="1"/>
  <c r="AU46"/>
  <c r="BQ46" s="1"/>
  <c r="AU48"/>
  <c r="BQ48" s="1"/>
  <c r="AU50"/>
  <c r="BQ50" s="1"/>
  <c r="AU52"/>
  <c r="BQ52" s="1"/>
  <c r="AU54"/>
  <c r="BQ54" s="1"/>
  <c r="AU56"/>
  <c r="BQ56" s="1"/>
  <c r="AU58"/>
  <c r="BQ58" s="1"/>
  <c r="AU60"/>
  <c r="BQ60" s="1"/>
  <c r="AU62"/>
  <c r="BQ62" s="1"/>
  <c r="AU64"/>
  <c r="BQ64" s="1"/>
  <c r="AU66"/>
  <c r="BQ66" s="1"/>
  <c r="AU68"/>
  <c r="BQ68" s="1"/>
  <c r="AU73"/>
  <c r="AU75"/>
  <c r="AU77"/>
  <c r="AU79"/>
  <c r="AU81"/>
  <c r="AU83"/>
  <c r="AU85"/>
  <c r="AU87"/>
  <c r="AU89"/>
  <c r="AU90"/>
  <c r="AU91"/>
  <c r="AU92"/>
  <c r="AU93"/>
  <c r="AU94"/>
  <c r="AU95"/>
  <c r="AU70"/>
  <c r="BQ70" s="1"/>
  <c r="AU6"/>
  <c r="AU8"/>
  <c r="AU10"/>
  <c r="AU12"/>
  <c r="AU14"/>
  <c r="AU16"/>
  <c r="AU18"/>
  <c r="AU20"/>
  <c r="AU22"/>
  <c r="AU24"/>
  <c r="AU26"/>
  <c r="AU28"/>
  <c r="AU30"/>
  <c r="AU32"/>
  <c r="AU34"/>
  <c r="AU36"/>
  <c r="AU38"/>
  <c r="AU4"/>
  <c r="AU5"/>
  <c r="AU7"/>
  <c r="AU9"/>
  <c r="AU11"/>
  <c r="AU13"/>
  <c r="AU15"/>
  <c r="AU17"/>
  <c r="AU19"/>
  <c r="AU21"/>
  <c r="AU23"/>
  <c r="AU25"/>
  <c r="AU27"/>
  <c r="AU29"/>
  <c r="AU31"/>
  <c r="AU33"/>
  <c r="AU35"/>
  <c r="AU37"/>
  <c r="AU39"/>
  <c r="AU96"/>
  <c r="AU97"/>
  <c r="AU98"/>
  <c r="AU99"/>
  <c r="AU88"/>
  <c r="AU84"/>
  <c r="AU80"/>
  <c r="AU76"/>
  <c r="AU72"/>
  <c r="AW40"/>
  <c r="BS40" s="1"/>
  <c r="AW42"/>
  <c r="BS42" s="1"/>
  <c r="AW44"/>
  <c r="BS44" s="1"/>
  <c r="AW46"/>
  <c r="BS46" s="1"/>
  <c r="AW48"/>
  <c r="BS48" s="1"/>
  <c r="AW50"/>
  <c r="BS50" s="1"/>
  <c r="AW52"/>
  <c r="BS52" s="1"/>
  <c r="AW54"/>
  <c r="BS54" s="1"/>
  <c r="AW56"/>
  <c r="BS56" s="1"/>
  <c r="AW58"/>
  <c r="BS58" s="1"/>
  <c r="AW60"/>
  <c r="BS60" s="1"/>
  <c r="AW62"/>
  <c r="BS62" s="1"/>
  <c r="AW64"/>
  <c r="BS64" s="1"/>
  <c r="AW66"/>
  <c r="BS66" s="1"/>
  <c r="AW68"/>
  <c r="BS68" s="1"/>
  <c r="AW71"/>
  <c r="BS71" s="1"/>
  <c r="AW73"/>
  <c r="BS73" s="1"/>
  <c r="AW75"/>
  <c r="BS75" s="1"/>
  <c r="AW77"/>
  <c r="BS77" s="1"/>
  <c r="AW79"/>
  <c r="BS79" s="1"/>
  <c r="AW81"/>
  <c r="BS81" s="1"/>
  <c r="AW83"/>
  <c r="BS83" s="1"/>
  <c r="AW85"/>
  <c r="BS85" s="1"/>
  <c r="AW87"/>
  <c r="BS87" s="1"/>
  <c r="AW89"/>
  <c r="BS89" s="1"/>
  <c r="AW90"/>
  <c r="BS90" s="1"/>
  <c r="AW91"/>
  <c r="BS91" s="1"/>
  <c r="AW92"/>
  <c r="BS92" s="1"/>
  <c r="AW93"/>
  <c r="BS93" s="1"/>
  <c r="AW94"/>
  <c r="BS94" s="1"/>
  <c r="AW95"/>
  <c r="BS95" s="1"/>
  <c r="AW70"/>
  <c r="BS70" s="1"/>
  <c r="AW6"/>
  <c r="BS6" s="1"/>
  <c r="AW8"/>
  <c r="BS8" s="1"/>
  <c r="AW10"/>
  <c r="BS10" s="1"/>
  <c r="AW12"/>
  <c r="BS12" s="1"/>
  <c r="AW14"/>
  <c r="BS14" s="1"/>
  <c r="AW16"/>
  <c r="BS16" s="1"/>
  <c r="AW18"/>
  <c r="BS18" s="1"/>
  <c r="AW20"/>
  <c r="BS20" s="1"/>
  <c r="AW22"/>
  <c r="BS22" s="1"/>
  <c r="AW24"/>
  <c r="BS24" s="1"/>
  <c r="AW26"/>
  <c r="BS26" s="1"/>
  <c r="AW28"/>
  <c r="BS28" s="1"/>
  <c r="AW30"/>
  <c r="BS30" s="1"/>
  <c r="AW32"/>
  <c r="BS32" s="1"/>
  <c r="AW34"/>
  <c r="BS34" s="1"/>
  <c r="AW36"/>
  <c r="BS36" s="1"/>
  <c r="AW38"/>
  <c r="BS38" s="1"/>
  <c r="AW4"/>
  <c r="BS4" s="1"/>
  <c r="AW5"/>
  <c r="BS5" s="1"/>
  <c r="AW7"/>
  <c r="BS7" s="1"/>
  <c r="AW9"/>
  <c r="BS9" s="1"/>
  <c r="AW11"/>
  <c r="BS11" s="1"/>
  <c r="AW13"/>
  <c r="BS13" s="1"/>
  <c r="AW15"/>
  <c r="BS15" s="1"/>
  <c r="AW17"/>
  <c r="BS17" s="1"/>
  <c r="AW19"/>
  <c r="BS19" s="1"/>
  <c r="AW21"/>
  <c r="BS21" s="1"/>
  <c r="AW23"/>
  <c r="BS23" s="1"/>
  <c r="AW25"/>
  <c r="BS25" s="1"/>
  <c r="AW27"/>
  <c r="BS27" s="1"/>
  <c r="AW29"/>
  <c r="BS29" s="1"/>
  <c r="AW31"/>
  <c r="BS31" s="1"/>
  <c r="AW33"/>
  <c r="BS33" s="1"/>
  <c r="AW35"/>
  <c r="BS35" s="1"/>
  <c r="AW37"/>
  <c r="BS37" s="1"/>
  <c r="AW39"/>
  <c r="BS39" s="1"/>
  <c r="AW96"/>
  <c r="BS96" s="1"/>
  <c r="AW97"/>
  <c r="BS97" s="1"/>
  <c r="AW98"/>
  <c r="BS98" s="1"/>
  <c r="AW99"/>
  <c r="BS99" s="1"/>
  <c r="AW88"/>
  <c r="BS88" s="1"/>
  <c r="AW84"/>
  <c r="BS84" s="1"/>
  <c r="AW80"/>
  <c r="BS80" s="1"/>
  <c r="AW76"/>
  <c r="BS76" s="1"/>
  <c r="AW72"/>
  <c r="BS72" s="1"/>
  <c r="AY40"/>
  <c r="BU40" s="1"/>
  <c r="AY42"/>
  <c r="BU42" s="1"/>
  <c r="AY44"/>
  <c r="BU44" s="1"/>
  <c r="AY46"/>
  <c r="BU46" s="1"/>
  <c r="AY48"/>
  <c r="BU48" s="1"/>
  <c r="AY50"/>
  <c r="BU50" s="1"/>
  <c r="AY52"/>
  <c r="BU52" s="1"/>
  <c r="AY54"/>
  <c r="BU54" s="1"/>
  <c r="AY56"/>
  <c r="BU56" s="1"/>
  <c r="AY58"/>
  <c r="BU58" s="1"/>
  <c r="AY60"/>
  <c r="BU60" s="1"/>
  <c r="AY62"/>
  <c r="BU62" s="1"/>
  <c r="AY64"/>
  <c r="BU64" s="1"/>
  <c r="AY66"/>
  <c r="BU66" s="1"/>
  <c r="AY68"/>
  <c r="BU68" s="1"/>
  <c r="AY71"/>
  <c r="BU71" s="1"/>
  <c r="AY73"/>
  <c r="BU73" s="1"/>
  <c r="AY75"/>
  <c r="BU75" s="1"/>
  <c r="AY77"/>
  <c r="BU77" s="1"/>
  <c r="AY79"/>
  <c r="BU79" s="1"/>
  <c r="AY81"/>
  <c r="BU81" s="1"/>
  <c r="AY83"/>
  <c r="BU83" s="1"/>
  <c r="AY85"/>
  <c r="BU85" s="1"/>
  <c r="AY87"/>
  <c r="BU87" s="1"/>
  <c r="AY89"/>
  <c r="BU89" s="1"/>
  <c r="AY90"/>
  <c r="BU90" s="1"/>
  <c r="AY91"/>
  <c r="BU91" s="1"/>
  <c r="AY92"/>
  <c r="BU92" s="1"/>
  <c r="AY93"/>
  <c r="BU93" s="1"/>
  <c r="AY94"/>
  <c r="BU94" s="1"/>
  <c r="AY95"/>
  <c r="BU95" s="1"/>
  <c r="AY70"/>
  <c r="BU70" s="1"/>
  <c r="AY6"/>
  <c r="BU6" s="1"/>
  <c r="AY8"/>
  <c r="BU8" s="1"/>
  <c r="AY10"/>
  <c r="BU10" s="1"/>
  <c r="AY12"/>
  <c r="BU12" s="1"/>
  <c r="AY14"/>
  <c r="BU14" s="1"/>
  <c r="AY16"/>
  <c r="BU16" s="1"/>
  <c r="AY18"/>
  <c r="BU18" s="1"/>
  <c r="AY20"/>
  <c r="BU20" s="1"/>
  <c r="AY22"/>
  <c r="BU22" s="1"/>
  <c r="AY24"/>
  <c r="BU24" s="1"/>
  <c r="AY26"/>
  <c r="BU26" s="1"/>
  <c r="AY28"/>
  <c r="BU28" s="1"/>
  <c r="AY30"/>
  <c r="BU30" s="1"/>
  <c r="AY32"/>
  <c r="BU32" s="1"/>
  <c r="AY34"/>
  <c r="BU34" s="1"/>
  <c r="AY36"/>
  <c r="BU36" s="1"/>
  <c r="AY38"/>
  <c r="BU38" s="1"/>
  <c r="AY4"/>
  <c r="BU4" s="1"/>
  <c r="AY5"/>
  <c r="BU5" s="1"/>
  <c r="AY7"/>
  <c r="BU7" s="1"/>
  <c r="AY9"/>
  <c r="BU9" s="1"/>
  <c r="AY11"/>
  <c r="BU11" s="1"/>
  <c r="AY13"/>
  <c r="BU13" s="1"/>
  <c r="AY15"/>
  <c r="BU15" s="1"/>
  <c r="AY17"/>
  <c r="BU17" s="1"/>
  <c r="AY19"/>
  <c r="BU19" s="1"/>
  <c r="AY21"/>
  <c r="BU21" s="1"/>
  <c r="AY23"/>
  <c r="BU23" s="1"/>
  <c r="AY25"/>
  <c r="BU25" s="1"/>
  <c r="AY27"/>
  <c r="BU27" s="1"/>
  <c r="AY29"/>
  <c r="BU29" s="1"/>
  <c r="AY31"/>
  <c r="BU31" s="1"/>
  <c r="AY33"/>
  <c r="BU33" s="1"/>
  <c r="AY35"/>
  <c r="BU35" s="1"/>
  <c r="AY37"/>
  <c r="BU37" s="1"/>
  <c r="AY39"/>
  <c r="BU39" s="1"/>
  <c r="AY96"/>
  <c r="BU96" s="1"/>
  <c r="AY97"/>
  <c r="BU97" s="1"/>
  <c r="AY98"/>
  <c r="BU98" s="1"/>
  <c r="AY99"/>
  <c r="BU99" s="1"/>
  <c r="AY88"/>
  <c r="BU88" s="1"/>
  <c r="AY84"/>
  <c r="BU84" s="1"/>
  <c r="AY80"/>
  <c r="BU80" s="1"/>
  <c r="AY76"/>
  <c r="BU76" s="1"/>
  <c r="AY72"/>
  <c r="BU72" s="1"/>
  <c r="BA40"/>
  <c r="BW40" s="1"/>
  <c r="BA42"/>
  <c r="BW42" s="1"/>
  <c r="BA44"/>
  <c r="BW44" s="1"/>
  <c r="BA46"/>
  <c r="BW46" s="1"/>
  <c r="BA48"/>
  <c r="BW48" s="1"/>
  <c r="BA50"/>
  <c r="BW50" s="1"/>
  <c r="BA52"/>
  <c r="BW52" s="1"/>
  <c r="BA54"/>
  <c r="BW54" s="1"/>
  <c r="BA56"/>
  <c r="BW56" s="1"/>
  <c r="BA58"/>
  <c r="BW58" s="1"/>
  <c r="BA60"/>
  <c r="BW60" s="1"/>
  <c r="BA62"/>
  <c r="BW62" s="1"/>
  <c r="BA64"/>
  <c r="BW64" s="1"/>
  <c r="BA66"/>
  <c r="BW66" s="1"/>
  <c r="BA68"/>
  <c r="BW68" s="1"/>
  <c r="BA71"/>
  <c r="BW71" s="1"/>
  <c r="BA73"/>
  <c r="BW73" s="1"/>
  <c r="BA75"/>
  <c r="BW75" s="1"/>
  <c r="BA77"/>
  <c r="BW77" s="1"/>
  <c r="BA79"/>
  <c r="BW79" s="1"/>
  <c r="BA81"/>
  <c r="BW81" s="1"/>
  <c r="BA83"/>
  <c r="BW83" s="1"/>
  <c r="BA85"/>
  <c r="BW85" s="1"/>
  <c r="BA87"/>
  <c r="BW87" s="1"/>
  <c r="BA89"/>
  <c r="BW89" s="1"/>
  <c r="BA90"/>
  <c r="BW90" s="1"/>
  <c r="BA91"/>
  <c r="BW91" s="1"/>
  <c r="BA92"/>
  <c r="BW92" s="1"/>
  <c r="BA93"/>
  <c r="BW93" s="1"/>
  <c r="BA94"/>
  <c r="BW94" s="1"/>
  <c r="BA95"/>
  <c r="BW95" s="1"/>
  <c r="BA70"/>
  <c r="BW70" s="1"/>
  <c r="BA6"/>
  <c r="BW6" s="1"/>
  <c r="BA8"/>
  <c r="BW8" s="1"/>
  <c r="BA10"/>
  <c r="BW10" s="1"/>
  <c r="BA12"/>
  <c r="BW12" s="1"/>
  <c r="BA14"/>
  <c r="BW14" s="1"/>
  <c r="BA16"/>
  <c r="BW16" s="1"/>
  <c r="BA18"/>
  <c r="BW18" s="1"/>
  <c r="BA20"/>
  <c r="BW20" s="1"/>
  <c r="BA22"/>
  <c r="BW22" s="1"/>
  <c r="BA24"/>
  <c r="BW24" s="1"/>
  <c r="BA26"/>
  <c r="BW26" s="1"/>
  <c r="BA28"/>
  <c r="BW28" s="1"/>
  <c r="BA30"/>
  <c r="BW30" s="1"/>
  <c r="BA32"/>
  <c r="BW32" s="1"/>
  <c r="BA34"/>
  <c r="BW34" s="1"/>
  <c r="BA36"/>
  <c r="BW36" s="1"/>
  <c r="BA38"/>
  <c r="BW38" s="1"/>
  <c r="BA4"/>
  <c r="BW4" s="1"/>
  <c r="BA5"/>
  <c r="BW5" s="1"/>
  <c r="BA7"/>
  <c r="BW7" s="1"/>
  <c r="BA9"/>
  <c r="BW9" s="1"/>
  <c r="BA11"/>
  <c r="BW11" s="1"/>
  <c r="BA13"/>
  <c r="BW13" s="1"/>
  <c r="BA15"/>
  <c r="BW15" s="1"/>
  <c r="BA17"/>
  <c r="BW17" s="1"/>
  <c r="BA19"/>
  <c r="BW19" s="1"/>
  <c r="BA21"/>
  <c r="BW21" s="1"/>
  <c r="BA23"/>
  <c r="BW23" s="1"/>
  <c r="BA25"/>
  <c r="BW25" s="1"/>
  <c r="BA27"/>
  <c r="BW27" s="1"/>
  <c r="BA29"/>
  <c r="BW29" s="1"/>
  <c r="BA31"/>
  <c r="BW31" s="1"/>
  <c r="BA33"/>
  <c r="BW33" s="1"/>
  <c r="BA35"/>
  <c r="BW35" s="1"/>
  <c r="BA37"/>
  <c r="BW37" s="1"/>
  <c r="BA39"/>
  <c r="BW39" s="1"/>
  <c r="BA96"/>
  <c r="BW96" s="1"/>
  <c r="BA97"/>
  <c r="BW97" s="1"/>
  <c r="BA98"/>
  <c r="BW98" s="1"/>
  <c r="BA99"/>
  <c r="BW99" s="1"/>
  <c r="BA88"/>
  <c r="BW88" s="1"/>
  <c r="BA84"/>
  <c r="BW84" s="1"/>
  <c r="BA80"/>
  <c r="BW80" s="1"/>
  <c r="BA76"/>
  <c r="BW76" s="1"/>
  <c r="BA72"/>
  <c r="BW72" s="1"/>
  <c r="BC40"/>
  <c r="BY40" s="1"/>
  <c r="BC42"/>
  <c r="BY42" s="1"/>
  <c r="BC44"/>
  <c r="BY44" s="1"/>
  <c r="BC46"/>
  <c r="BY46" s="1"/>
  <c r="BC48"/>
  <c r="BY48" s="1"/>
  <c r="BC50"/>
  <c r="BY50" s="1"/>
  <c r="BC52"/>
  <c r="BY52" s="1"/>
  <c r="BC54"/>
  <c r="BY54" s="1"/>
  <c r="BC56"/>
  <c r="BY56" s="1"/>
  <c r="BC58"/>
  <c r="BY58" s="1"/>
  <c r="BC60"/>
  <c r="BY60" s="1"/>
  <c r="BC62"/>
  <c r="BY62" s="1"/>
  <c r="BC64"/>
  <c r="BY64" s="1"/>
  <c r="BC66"/>
  <c r="BY66" s="1"/>
  <c r="BC68"/>
  <c r="BY68" s="1"/>
  <c r="BC71"/>
  <c r="BY71" s="1"/>
  <c r="BC73"/>
  <c r="BY73" s="1"/>
  <c r="BC75"/>
  <c r="BY75" s="1"/>
  <c r="BC77"/>
  <c r="BY77" s="1"/>
  <c r="BC79"/>
  <c r="BY79" s="1"/>
  <c r="BC81"/>
  <c r="BY81" s="1"/>
  <c r="BC83"/>
  <c r="BY83" s="1"/>
  <c r="BC85"/>
  <c r="BY85" s="1"/>
  <c r="BC87"/>
  <c r="BY87" s="1"/>
  <c r="BC89"/>
  <c r="BY89" s="1"/>
  <c r="BC90"/>
  <c r="BY90" s="1"/>
  <c r="BC91"/>
  <c r="BY91" s="1"/>
  <c r="BC92"/>
  <c r="BY92" s="1"/>
  <c r="BC93"/>
  <c r="BY93" s="1"/>
  <c r="BC94"/>
  <c r="BY94" s="1"/>
  <c r="BC95"/>
  <c r="BY95" s="1"/>
  <c r="BC70"/>
  <c r="BY70" s="1"/>
  <c r="BC6"/>
  <c r="BY6" s="1"/>
  <c r="BC8"/>
  <c r="BY8" s="1"/>
  <c r="BC10"/>
  <c r="BY10" s="1"/>
  <c r="BC12"/>
  <c r="BY12" s="1"/>
  <c r="BC14"/>
  <c r="BY14" s="1"/>
  <c r="BC16"/>
  <c r="BY16" s="1"/>
  <c r="BC18"/>
  <c r="BY18" s="1"/>
  <c r="BC20"/>
  <c r="BY20" s="1"/>
  <c r="BC22"/>
  <c r="BY22" s="1"/>
  <c r="BC24"/>
  <c r="BY24" s="1"/>
  <c r="BC26"/>
  <c r="BY26" s="1"/>
  <c r="BC28"/>
  <c r="BY28" s="1"/>
  <c r="BC30"/>
  <c r="BY30" s="1"/>
  <c r="BC32"/>
  <c r="BY32" s="1"/>
  <c r="BC34"/>
  <c r="BY34" s="1"/>
  <c r="BC36"/>
  <c r="BY36" s="1"/>
  <c r="BC38"/>
  <c r="BY38" s="1"/>
  <c r="BC4"/>
  <c r="BY4" s="1"/>
  <c r="BC5"/>
  <c r="BY5" s="1"/>
  <c r="BC7"/>
  <c r="BY7" s="1"/>
  <c r="BC9"/>
  <c r="BY9" s="1"/>
  <c r="BC11"/>
  <c r="BY11" s="1"/>
  <c r="BC13"/>
  <c r="BY13" s="1"/>
  <c r="BC15"/>
  <c r="BY15" s="1"/>
  <c r="BC17"/>
  <c r="BY17" s="1"/>
  <c r="BC19"/>
  <c r="BY19" s="1"/>
  <c r="BC21"/>
  <c r="BY21" s="1"/>
  <c r="BC23"/>
  <c r="BY23" s="1"/>
  <c r="BC25"/>
  <c r="BY25" s="1"/>
  <c r="BC27"/>
  <c r="BY27" s="1"/>
  <c r="BC29"/>
  <c r="BY29" s="1"/>
  <c r="BC31"/>
  <c r="BY31" s="1"/>
  <c r="BC33"/>
  <c r="BY33" s="1"/>
  <c r="BC35"/>
  <c r="BY35" s="1"/>
  <c r="BC37"/>
  <c r="BY37" s="1"/>
  <c r="BC39"/>
  <c r="BY39" s="1"/>
  <c r="BC96"/>
  <c r="BY96" s="1"/>
  <c r="BC97"/>
  <c r="BY97" s="1"/>
  <c r="BC98"/>
  <c r="BY98" s="1"/>
  <c r="BC99"/>
  <c r="BY99" s="1"/>
  <c r="BC88"/>
  <c r="BY88" s="1"/>
  <c r="BC84"/>
  <c r="BY84" s="1"/>
  <c r="BC80"/>
  <c r="BY80" s="1"/>
  <c r="BC76"/>
  <c r="BY76" s="1"/>
  <c r="BC72"/>
  <c r="BY72" s="1"/>
  <c r="BE40"/>
  <c r="CA40" s="1"/>
  <c r="BE42"/>
  <c r="CA42" s="1"/>
  <c r="BE44"/>
  <c r="CA44" s="1"/>
  <c r="BE46"/>
  <c r="CA46" s="1"/>
  <c r="BE48"/>
  <c r="CA48" s="1"/>
  <c r="BE50"/>
  <c r="CA50" s="1"/>
  <c r="BE52"/>
  <c r="CA52" s="1"/>
  <c r="BE54"/>
  <c r="CA54" s="1"/>
  <c r="BE56"/>
  <c r="CA56" s="1"/>
  <c r="BE58"/>
  <c r="CA58" s="1"/>
  <c r="BE60"/>
  <c r="CA60" s="1"/>
  <c r="BE62"/>
  <c r="CA62" s="1"/>
  <c r="BE64"/>
  <c r="CA64" s="1"/>
  <c r="BE66"/>
  <c r="CA66" s="1"/>
  <c r="BE68"/>
  <c r="CA68" s="1"/>
  <c r="BE71"/>
  <c r="CA71" s="1"/>
  <c r="BE73"/>
  <c r="CA73" s="1"/>
  <c r="BE75"/>
  <c r="CA75" s="1"/>
  <c r="BE77"/>
  <c r="CA77" s="1"/>
  <c r="BE79"/>
  <c r="CA79" s="1"/>
  <c r="BE81"/>
  <c r="CA81" s="1"/>
  <c r="BE83"/>
  <c r="CA83" s="1"/>
  <c r="BE85"/>
  <c r="CA85" s="1"/>
  <c r="BE87"/>
  <c r="CA87" s="1"/>
  <c r="BE89"/>
  <c r="CA89" s="1"/>
  <c r="BE90"/>
  <c r="CA90" s="1"/>
  <c r="BE91"/>
  <c r="CA91" s="1"/>
  <c r="BE92"/>
  <c r="CA92" s="1"/>
  <c r="BE93"/>
  <c r="CA93" s="1"/>
  <c r="BE94"/>
  <c r="CA94" s="1"/>
  <c r="BE95"/>
  <c r="CA95" s="1"/>
  <c r="BE70"/>
  <c r="CA70" s="1"/>
  <c r="BE6"/>
  <c r="CA6" s="1"/>
  <c r="BE8"/>
  <c r="CA8" s="1"/>
  <c r="BE10"/>
  <c r="CA10" s="1"/>
  <c r="BE12"/>
  <c r="CA12" s="1"/>
  <c r="BE14"/>
  <c r="CA14" s="1"/>
  <c r="BE16"/>
  <c r="CA16" s="1"/>
  <c r="BE18"/>
  <c r="CA18" s="1"/>
  <c r="BE20"/>
  <c r="CA20" s="1"/>
  <c r="BE22"/>
  <c r="CA22" s="1"/>
  <c r="BE24"/>
  <c r="CA24" s="1"/>
  <c r="BE26"/>
  <c r="CA26" s="1"/>
  <c r="BE28"/>
  <c r="CA28" s="1"/>
  <c r="BE30"/>
  <c r="CA30" s="1"/>
  <c r="BE32"/>
  <c r="CA32" s="1"/>
  <c r="BE34"/>
  <c r="CA34" s="1"/>
  <c r="BE36"/>
  <c r="CA36" s="1"/>
  <c r="BE38"/>
  <c r="CA38" s="1"/>
  <c r="BE4"/>
  <c r="CA4" s="1"/>
  <c r="BE5"/>
  <c r="CA5" s="1"/>
  <c r="BE7"/>
  <c r="CA7" s="1"/>
  <c r="BE9"/>
  <c r="CA9" s="1"/>
  <c r="BE11"/>
  <c r="CA11" s="1"/>
  <c r="BE13"/>
  <c r="CA13" s="1"/>
  <c r="BE15"/>
  <c r="CA15" s="1"/>
  <c r="BE17"/>
  <c r="CA17" s="1"/>
  <c r="BE19"/>
  <c r="CA19" s="1"/>
  <c r="BE21"/>
  <c r="CA21" s="1"/>
  <c r="BE23"/>
  <c r="CA23" s="1"/>
  <c r="BE25"/>
  <c r="CA25" s="1"/>
  <c r="BE27"/>
  <c r="CA27" s="1"/>
  <c r="BE29"/>
  <c r="CA29" s="1"/>
  <c r="BE31"/>
  <c r="CA31" s="1"/>
  <c r="BE33"/>
  <c r="CA33" s="1"/>
  <c r="BE35"/>
  <c r="CA35" s="1"/>
  <c r="BE37"/>
  <c r="CA37" s="1"/>
  <c r="BE39"/>
  <c r="CA39" s="1"/>
  <c r="BE96"/>
  <c r="CA96" s="1"/>
  <c r="BE97"/>
  <c r="CA97" s="1"/>
  <c r="BE98"/>
  <c r="CA98" s="1"/>
  <c r="BE99"/>
  <c r="CA99" s="1"/>
  <c r="BE88"/>
  <c r="CA88" s="1"/>
  <c r="BE84"/>
  <c r="CA84" s="1"/>
  <c r="BE80"/>
  <c r="CA80" s="1"/>
  <c r="BE76"/>
  <c r="CA76" s="1"/>
  <c r="BE72"/>
  <c r="CA72" s="1"/>
  <c r="BG40"/>
  <c r="CC40" s="1"/>
  <c r="BG42"/>
  <c r="CC42" s="1"/>
  <c r="BG44"/>
  <c r="CC44" s="1"/>
  <c r="BG46"/>
  <c r="CC46" s="1"/>
  <c r="BG48"/>
  <c r="CC48" s="1"/>
  <c r="BG50"/>
  <c r="CC50" s="1"/>
  <c r="BG52"/>
  <c r="CC52" s="1"/>
  <c r="BG54"/>
  <c r="CC54" s="1"/>
  <c r="BG56"/>
  <c r="CC56" s="1"/>
  <c r="BG58"/>
  <c r="CC58" s="1"/>
  <c r="BG60"/>
  <c r="CC60" s="1"/>
  <c r="BG62"/>
  <c r="CC62" s="1"/>
  <c r="BG64"/>
  <c r="CC64" s="1"/>
  <c r="BG66"/>
  <c r="CC66" s="1"/>
  <c r="BG68"/>
  <c r="CC68" s="1"/>
  <c r="BG71"/>
  <c r="CC71" s="1"/>
  <c r="BG73"/>
  <c r="CC73" s="1"/>
  <c r="BG75"/>
  <c r="CC75" s="1"/>
  <c r="BG77"/>
  <c r="CC77" s="1"/>
  <c r="BG79"/>
  <c r="CC79" s="1"/>
  <c r="BG81"/>
  <c r="CC81" s="1"/>
  <c r="BG83"/>
  <c r="CC83" s="1"/>
  <c r="BG85"/>
  <c r="CC85" s="1"/>
  <c r="BG87"/>
  <c r="CC87" s="1"/>
  <c r="BG89"/>
  <c r="CC89" s="1"/>
  <c r="BG90"/>
  <c r="CC90" s="1"/>
  <c r="BG91"/>
  <c r="CC91" s="1"/>
  <c r="BG92"/>
  <c r="CC92" s="1"/>
  <c r="BG93"/>
  <c r="CC93" s="1"/>
  <c r="BG94"/>
  <c r="CC94" s="1"/>
  <c r="BG95"/>
  <c r="CC95" s="1"/>
  <c r="BG70"/>
  <c r="CC70" s="1"/>
  <c r="BG6"/>
  <c r="CC6" s="1"/>
  <c r="BG8"/>
  <c r="CC8" s="1"/>
  <c r="BG10"/>
  <c r="CC10" s="1"/>
  <c r="BG12"/>
  <c r="CC12" s="1"/>
  <c r="BG14"/>
  <c r="CC14" s="1"/>
  <c r="BG16"/>
  <c r="CC16" s="1"/>
  <c r="BG18"/>
  <c r="CC18" s="1"/>
  <c r="BG20"/>
  <c r="CC20" s="1"/>
  <c r="BG22"/>
  <c r="CC22" s="1"/>
  <c r="BG24"/>
  <c r="CC24" s="1"/>
  <c r="BG26"/>
  <c r="CC26" s="1"/>
  <c r="BG28"/>
  <c r="CC28" s="1"/>
  <c r="BG30"/>
  <c r="CC30" s="1"/>
  <c r="BG32"/>
  <c r="CC32" s="1"/>
  <c r="BG34"/>
  <c r="CC34" s="1"/>
  <c r="BG36"/>
  <c r="CC36" s="1"/>
  <c r="BG38"/>
  <c r="CC38" s="1"/>
  <c r="BG4"/>
  <c r="CC4" s="1"/>
  <c r="BG5"/>
  <c r="CC5" s="1"/>
  <c r="BG7"/>
  <c r="CC7" s="1"/>
  <c r="BG9"/>
  <c r="CC9" s="1"/>
  <c r="BG11"/>
  <c r="CC11" s="1"/>
  <c r="BG13"/>
  <c r="CC13" s="1"/>
  <c r="BG15"/>
  <c r="CC15" s="1"/>
  <c r="BG17"/>
  <c r="CC17" s="1"/>
  <c r="BG19"/>
  <c r="CC19" s="1"/>
  <c r="BG21"/>
  <c r="CC21" s="1"/>
  <c r="BG23"/>
  <c r="CC23" s="1"/>
  <c r="BG25"/>
  <c r="CC25" s="1"/>
  <c r="BG27"/>
  <c r="CC27" s="1"/>
  <c r="BG29"/>
  <c r="CC29" s="1"/>
  <c r="BG31"/>
  <c r="CC31" s="1"/>
  <c r="BG33"/>
  <c r="CC33" s="1"/>
  <c r="BG35"/>
  <c r="CC35" s="1"/>
  <c r="BG37"/>
  <c r="CC37" s="1"/>
  <c r="BG39"/>
  <c r="CC39" s="1"/>
  <c r="BG96"/>
  <c r="CC96" s="1"/>
  <c r="BG97"/>
  <c r="CC97" s="1"/>
  <c r="BG98"/>
  <c r="CC98" s="1"/>
  <c r="BG99"/>
  <c r="CC99" s="1"/>
  <c r="BG88"/>
  <c r="CC88" s="1"/>
  <c r="BG84"/>
  <c r="CC84" s="1"/>
  <c r="BG80"/>
  <c r="CC80" s="1"/>
  <c r="BG76"/>
  <c r="CC76" s="1"/>
  <c r="BG72"/>
  <c r="CC72" s="1"/>
  <c r="BI40"/>
  <c r="CE40" s="1"/>
  <c r="BI42"/>
  <c r="CE42" s="1"/>
  <c r="BI44"/>
  <c r="CE44" s="1"/>
  <c r="BI46"/>
  <c r="CE46" s="1"/>
  <c r="BI48"/>
  <c r="CE48" s="1"/>
  <c r="BI50"/>
  <c r="CE50" s="1"/>
  <c r="BI52"/>
  <c r="CE52" s="1"/>
  <c r="BI54"/>
  <c r="CE54" s="1"/>
  <c r="BI56"/>
  <c r="CE56" s="1"/>
  <c r="BI58"/>
  <c r="CE58" s="1"/>
  <c r="BI60"/>
  <c r="CE60" s="1"/>
  <c r="BI62"/>
  <c r="CE62" s="1"/>
  <c r="BI64"/>
  <c r="CE64" s="1"/>
  <c r="BI66"/>
  <c r="CE66" s="1"/>
  <c r="BI68"/>
  <c r="CE68" s="1"/>
  <c r="BI71"/>
  <c r="CE71" s="1"/>
  <c r="BI73"/>
  <c r="CE73" s="1"/>
  <c r="BI75"/>
  <c r="CE75" s="1"/>
  <c r="BI77"/>
  <c r="CE77" s="1"/>
  <c r="BI79"/>
  <c r="CE79" s="1"/>
  <c r="BI81"/>
  <c r="CE81" s="1"/>
  <c r="BI83"/>
  <c r="CE83" s="1"/>
  <c r="BI85"/>
  <c r="CE85" s="1"/>
  <c r="BI87"/>
  <c r="CE87" s="1"/>
  <c r="BI89"/>
  <c r="CE89" s="1"/>
  <c r="BI90"/>
  <c r="CE90" s="1"/>
  <c r="BI91"/>
  <c r="CE91" s="1"/>
  <c r="BI92"/>
  <c r="CE92" s="1"/>
  <c r="BI93"/>
  <c r="CE93" s="1"/>
  <c r="BI94"/>
  <c r="CE94" s="1"/>
  <c r="BI95"/>
  <c r="CE95" s="1"/>
  <c r="BI70"/>
  <c r="CE70" s="1"/>
  <c r="BI6"/>
  <c r="CE6" s="1"/>
  <c r="BI8"/>
  <c r="CE8" s="1"/>
  <c r="BI10"/>
  <c r="CE10" s="1"/>
  <c r="BI12"/>
  <c r="CE12" s="1"/>
  <c r="BI14"/>
  <c r="CE14" s="1"/>
  <c r="BI16"/>
  <c r="CE16" s="1"/>
  <c r="BI18"/>
  <c r="CE18" s="1"/>
  <c r="BI20"/>
  <c r="CE20" s="1"/>
  <c r="BI22"/>
  <c r="CE22" s="1"/>
  <c r="BI24"/>
  <c r="CE24" s="1"/>
  <c r="BI26"/>
  <c r="CE26" s="1"/>
  <c r="BI28"/>
  <c r="CE28" s="1"/>
  <c r="BI30"/>
  <c r="CE30" s="1"/>
  <c r="BI32"/>
  <c r="CE32" s="1"/>
  <c r="BI34"/>
  <c r="CE34" s="1"/>
  <c r="BI36"/>
  <c r="CE36" s="1"/>
  <c r="BI38"/>
  <c r="CE38" s="1"/>
  <c r="BI4"/>
  <c r="CE4" s="1"/>
  <c r="BI5"/>
  <c r="CE5" s="1"/>
  <c r="BI7"/>
  <c r="CE7" s="1"/>
  <c r="BI9"/>
  <c r="CE9" s="1"/>
  <c r="BI11"/>
  <c r="CE11" s="1"/>
  <c r="BI13"/>
  <c r="CE13" s="1"/>
  <c r="BI15"/>
  <c r="CE15" s="1"/>
  <c r="BI17"/>
  <c r="CE17" s="1"/>
  <c r="BI19"/>
  <c r="CE19" s="1"/>
  <c r="BI21"/>
  <c r="CE21" s="1"/>
  <c r="BI23"/>
  <c r="CE23" s="1"/>
  <c r="BI25"/>
  <c r="CE25" s="1"/>
  <c r="BI27"/>
  <c r="CE27" s="1"/>
  <c r="BI29"/>
  <c r="CE29" s="1"/>
  <c r="BI31"/>
  <c r="CE31" s="1"/>
  <c r="BI33"/>
  <c r="CE33" s="1"/>
  <c r="BI35"/>
  <c r="CE35" s="1"/>
  <c r="BI37"/>
  <c r="CE37" s="1"/>
  <c r="BI39"/>
  <c r="CE39" s="1"/>
  <c r="BI96"/>
  <c r="CE96" s="1"/>
  <c r="BI97"/>
  <c r="CE97" s="1"/>
  <c r="BI98"/>
  <c r="CE98" s="1"/>
  <c r="BI99"/>
  <c r="CE99" s="1"/>
  <c r="BI88"/>
  <c r="CE88" s="1"/>
  <c r="BI84"/>
  <c r="CE84" s="1"/>
  <c r="BI80"/>
  <c r="CE80" s="1"/>
  <c r="BI76"/>
  <c r="CE76" s="1"/>
  <c r="BI72"/>
  <c r="CE72" s="1"/>
  <c r="BK40"/>
  <c r="CG40" s="1"/>
  <c r="BK42"/>
  <c r="CG42" s="1"/>
  <c r="BK44"/>
  <c r="CG44" s="1"/>
  <c r="BK46"/>
  <c r="CG46" s="1"/>
  <c r="BK48"/>
  <c r="CG48" s="1"/>
  <c r="BK50"/>
  <c r="CG50" s="1"/>
  <c r="BK52"/>
  <c r="CG52" s="1"/>
  <c r="BK54"/>
  <c r="CG54" s="1"/>
  <c r="BK56"/>
  <c r="CG56" s="1"/>
  <c r="BK58"/>
  <c r="CG58" s="1"/>
  <c r="BK60"/>
  <c r="CG60" s="1"/>
  <c r="BK62"/>
  <c r="CG62" s="1"/>
  <c r="BK64"/>
  <c r="CG64" s="1"/>
  <c r="BK66"/>
  <c r="CG66" s="1"/>
  <c r="BK68"/>
  <c r="CG68" s="1"/>
  <c r="BK71"/>
  <c r="CG71" s="1"/>
  <c r="BK73"/>
  <c r="CG73" s="1"/>
  <c r="BK75"/>
  <c r="CG75" s="1"/>
  <c r="BK77"/>
  <c r="CG77" s="1"/>
  <c r="BK79"/>
  <c r="CG79" s="1"/>
  <c r="BK81"/>
  <c r="CG81" s="1"/>
  <c r="BK83"/>
  <c r="CG83" s="1"/>
  <c r="BK85"/>
  <c r="CG85" s="1"/>
  <c r="BK87"/>
  <c r="CG87" s="1"/>
  <c r="BK89"/>
  <c r="CG89" s="1"/>
  <c r="BK90"/>
  <c r="CG90" s="1"/>
  <c r="BK91"/>
  <c r="CG91" s="1"/>
  <c r="BK92"/>
  <c r="CG92" s="1"/>
  <c r="BK93"/>
  <c r="CG93" s="1"/>
  <c r="BK94"/>
  <c r="CG94" s="1"/>
  <c r="BK95"/>
  <c r="CG95" s="1"/>
  <c r="BK70"/>
  <c r="CG70" s="1"/>
  <c r="BK6"/>
  <c r="CG6" s="1"/>
  <c r="BK8"/>
  <c r="CG8" s="1"/>
  <c r="BK10"/>
  <c r="CG10" s="1"/>
  <c r="BK12"/>
  <c r="CG12" s="1"/>
  <c r="BK14"/>
  <c r="CG14" s="1"/>
  <c r="BK16"/>
  <c r="CG16" s="1"/>
  <c r="BK18"/>
  <c r="CG18" s="1"/>
  <c r="BK20"/>
  <c r="CG20" s="1"/>
  <c r="BK22"/>
  <c r="CG22" s="1"/>
  <c r="BK24"/>
  <c r="CG24" s="1"/>
  <c r="BK26"/>
  <c r="CG26" s="1"/>
  <c r="BK28"/>
  <c r="CG28" s="1"/>
  <c r="BK30"/>
  <c r="CG30" s="1"/>
  <c r="BK32"/>
  <c r="CG32" s="1"/>
  <c r="BK34"/>
  <c r="CG34" s="1"/>
  <c r="BK36"/>
  <c r="CG36" s="1"/>
  <c r="BK38"/>
  <c r="CG38" s="1"/>
  <c r="BK4"/>
  <c r="CG4" s="1"/>
  <c r="BK5"/>
  <c r="CG5" s="1"/>
  <c r="BK7"/>
  <c r="CG7" s="1"/>
  <c r="BK9"/>
  <c r="CG9" s="1"/>
  <c r="BK11"/>
  <c r="CG11" s="1"/>
  <c r="BK13"/>
  <c r="CG13" s="1"/>
  <c r="BK15"/>
  <c r="CG15" s="1"/>
  <c r="BK17"/>
  <c r="CG17" s="1"/>
  <c r="BK19"/>
  <c r="CG19" s="1"/>
  <c r="BK21"/>
  <c r="CG21" s="1"/>
  <c r="BK23"/>
  <c r="CG23" s="1"/>
  <c r="BK25"/>
  <c r="CG25" s="1"/>
  <c r="BK27"/>
  <c r="CG27" s="1"/>
  <c r="BK29"/>
  <c r="CG29" s="1"/>
  <c r="BK31"/>
  <c r="CG31" s="1"/>
  <c r="BK33"/>
  <c r="CG33" s="1"/>
  <c r="BK35"/>
  <c r="CG35" s="1"/>
  <c r="BK37"/>
  <c r="CG37" s="1"/>
  <c r="BK39"/>
  <c r="CG39" s="1"/>
  <c r="BK96"/>
  <c r="CG96" s="1"/>
  <c r="BK97"/>
  <c r="CG97" s="1"/>
  <c r="BK98"/>
  <c r="CG98" s="1"/>
  <c r="BK99"/>
  <c r="CG99" s="1"/>
  <c r="BK88"/>
  <c r="CG88" s="1"/>
  <c r="BK84"/>
  <c r="CG84" s="1"/>
  <c r="BK80"/>
  <c r="CG80" s="1"/>
  <c r="BK76"/>
  <c r="CG76" s="1"/>
  <c r="BK72"/>
  <c r="CG72" s="1"/>
  <c r="BM40"/>
  <c r="CI40" s="1"/>
  <c r="BM42"/>
  <c r="CI42" s="1"/>
  <c r="BM44"/>
  <c r="CI44" s="1"/>
  <c r="BM46"/>
  <c r="CI46" s="1"/>
  <c r="BM48"/>
  <c r="CI48" s="1"/>
  <c r="BM50"/>
  <c r="CI50" s="1"/>
  <c r="BM52"/>
  <c r="CI52" s="1"/>
  <c r="BM54"/>
  <c r="CI54" s="1"/>
  <c r="BM56"/>
  <c r="CI56" s="1"/>
  <c r="BM58"/>
  <c r="CI58" s="1"/>
  <c r="BM60"/>
  <c r="CI60" s="1"/>
  <c r="BM62"/>
  <c r="CI62" s="1"/>
  <c r="BM64"/>
  <c r="CI64" s="1"/>
  <c r="BM66"/>
  <c r="CI66" s="1"/>
  <c r="BM68"/>
  <c r="CI68" s="1"/>
  <c r="BM71"/>
  <c r="CI71" s="1"/>
  <c r="BM73"/>
  <c r="CI73" s="1"/>
  <c r="BM75"/>
  <c r="CI75" s="1"/>
  <c r="BM77"/>
  <c r="CI77" s="1"/>
  <c r="BM79"/>
  <c r="CI79" s="1"/>
  <c r="BM81"/>
  <c r="CI81" s="1"/>
  <c r="BM83"/>
  <c r="CI83" s="1"/>
  <c r="BM85"/>
  <c r="CI85" s="1"/>
  <c r="BM87"/>
  <c r="CI87" s="1"/>
  <c r="BM89"/>
  <c r="CI89" s="1"/>
  <c r="BM90"/>
  <c r="CI90" s="1"/>
  <c r="BM91"/>
  <c r="CI91" s="1"/>
  <c r="BM92"/>
  <c r="CI92" s="1"/>
  <c r="BM93"/>
  <c r="CI93" s="1"/>
  <c r="BM94"/>
  <c r="CI94" s="1"/>
  <c r="BM95"/>
  <c r="CI95" s="1"/>
  <c r="BM70"/>
  <c r="CI70" s="1"/>
  <c r="BM6"/>
  <c r="CI6" s="1"/>
  <c r="BM8"/>
  <c r="CI8" s="1"/>
  <c r="BM10"/>
  <c r="CI10" s="1"/>
  <c r="BM12"/>
  <c r="CI12" s="1"/>
  <c r="BM14"/>
  <c r="CI14" s="1"/>
  <c r="BM16"/>
  <c r="CI16" s="1"/>
  <c r="BM18"/>
  <c r="CI18" s="1"/>
  <c r="BM20"/>
  <c r="CI20" s="1"/>
  <c r="BM22"/>
  <c r="CI22" s="1"/>
  <c r="BM24"/>
  <c r="CI24" s="1"/>
  <c r="BM26"/>
  <c r="CI26" s="1"/>
  <c r="BM28"/>
  <c r="CI28" s="1"/>
  <c r="BM30"/>
  <c r="CI30" s="1"/>
  <c r="BM32"/>
  <c r="CI32" s="1"/>
  <c r="BM34"/>
  <c r="CI34" s="1"/>
  <c r="BM36"/>
  <c r="CI36" s="1"/>
  <c r="BM38"/>
  <c r="CI38" s="1"/>
  <c r="BM4"/>
  <c r="CI4" s="1"/>
  <c r="BM5"/>
  <c r="CI5" s="1"/>
  <c r="BM7"/>
  <c r="CI7" s="1"/>
  <c r="BM9"/>
  <c r="CI9" s="1"/>
  <c r="BM11"/>
  <c r="CI11" s="1"/>
  <c r="BM13"/>
  <c r="CI13" s="1"/>
  <c r="BM15"/>
  <c r="CI15" s="1"/>
  <c r="BM17"/>
  <c r="CI17" s="1"/>
  <c r="BM19"/>
  <c r="CI19" s="1"/>
  <c r="BM21"/>
  <c r="CI21" s="1"/>
  <c r="BM23"/>
  <c r="CI23" s="1"/>
  <c r="BM25"/>
  <c r="CI25" s="1"/>
  <c r="BM27"/>
  <c r="CI27" s="1"/>
  <c r="BM29"/>
  <c r="CI29" s="1"/>
  <c r="BM31"/>
  <c r="CI31" s="1"/>
  <c r="BM33"/>
  <c r="CI33" s="1"/>
  <c r="BM35"/>
  <c r="CI35" s="1"/>
  <c r="BM37"/>
  <c r="CI37" s="1"/>
  <c r="BM39"/>
  <c r="CI39" s="1"/>
  <c r="BM96"/>
  <c r="CI96" s="1"/>
  <c r="BM97"/>
  <c r="CI97" s="1"/>
  <c r="BM98"/>
  <c r="CI98" s="1"/>
  <c r="BM99"/>
  <c r="CI99" s="1"/>
  <c r="BM88"/>
  <c r="CI88" s="1"/>
  <c r="BM84"/>
  <c r="CI84" s="1"/>
  <c r="BM80"/>
  <c r="CI80" s="1"/>
  <c r="BM76"/>
  <c r="CI76" s="1"/>
  <c r="BM72"/>
  <c r="CI72" s="1"/>
  <c r="BZ44"/>
  <c r="BZ48"/>
  <c r="BZ52"/>
  <c r="BZ56"/>
  <c r="BZ60"/>
  <c r="BZ64"/>
  <c r="BZ68"/>
  <c r="AU192"/>
  <c r="AU193"/>
  <c r="AU194"/>
  <c r="AU195"/>
  <c r="AV192"/>
  <c r="BR192" s="1"/>
  <c r="AV193"/>
  <c r="BR193" s="1"/>
  <c r="AV194"/>
  <c r="BR194" s="1"/>
  <c r="AV195"/>
  <c r="BR195" s="1"/>
  <c r="AV184"/>
  <c r="BR184" s="1"/>
  <c r="AV182"/>
  <c r="BR182" s="1"/>
  <c r="AV180"/>
  <c r="BR180" s="1"/>
  <c r="AV185"/>
  <c r="BR185" s="1"/>
  <c r="AV183"/>
  <c r="BR183" s="1"/>
  <c r="AV181"/>
  <c r="BR181" s="1"/>
  <c r="AX192"/>
  <c r="BT192" s="1"/>
  <c r="AX193"/>
  <c r="BT193" s="1"/>
  <c r="AX194"/>
  <c r="BT194" s="1"/>
  <c r="AX195"/>
  <c r="BT195" s="1"/>
  <c r="AX185"/>
  <c r="BT185" s="1"/>
  <c r="AX183"/>
  <c r="BT183" s="1"/>
  <c r="AX181"/>
  <c r="BT181" s="1"/>
  <c r="AX184"/>
  <c r="BT184" s="1"/>
  <c r="AX182"/>
  <c r="BT182" s="1"/>
  <c r="AX180"/>
  <c r="BT180" s="1"/>
  <c r="AZ192"/>
  <c r="BV192" s="1"/>
  <c r="AZ193"/>
  <c r="BV193" s="1"/>
  <c r="AZ194"/>
  <c r="BV194" s="1"/>
  <c r="AZ195"/>
  <c r="BV195" s="1"/>
  <c r="AZ184"/>
  <c r="BV184" s="1"/>
  <c r="AZ182"/>
  <c r="BV182" s="1"/>
  <c r="AZ180"/>
  <c r="BV180" s="1"/>
  <c r="AZ185"/>
  <c r="BV185" s="1"/>
  <c r="AZ183"/>
  <c r="BV183" s="1"/>
  <c r="AZ181"/>
  <c r="BV181" s="1"/>
  <c r="BB192"/>
  <c r="BX192" s="1"/>
  <c r="BB193"/>
  <c r="BX193" s="1"/>
  <c r="BB194"/>
  <c r="BX194" s="1"/>
  <c r="BB195"/>
  <c r="BX195" s="1"/>
  <c r="BB185"/>
  <c r="BX185" s="1"/>
  <c r="BB183"/>
  <c r="BX183" s="1"/>
  <c r="BB181"/>
  <c r="BX181" s="1"/>
  <c r="BB184"/>
  <c r="BX184" s="1"/>
  <c r="BB182"/>
  <c r="BX182" s="1"/>
  <c r="BB180"/>
  <c r="BX180" s="1"/>
  <c r="BP111"/>
  <c r="BP115"/>
  <c r="BP119"/>
  <c r="BP123"/>
  <c r="BP127"/>
  <c r="BP131"/>
  <c r="BP135"/>
  <c r="BP139"/>
  <c r="BP143"/>
  <c r="BP147"/>
  <c r="BP151"/>
  <c r="BP155"/>
  <c r="BP159"/>
  <c r="BP163"/>
  <c r="BP167"/>
  <c r="BP171"/>
  <c r="BP175"/>
  <c r="BP179"/>
  <c r="BP183"/>
  <c r="BP70"/>
  <c r="BP66"/>
  <c r="BP62"/>
  <c r="BP58"/>
  <c r="BP54"/>
  <c r="BP50"/>
  <c r="BP46"/>
  <c r="BP42"/>
  <c r="BP67"/>
  <c r="BP63"/>
  <c r="BP59"/>
  <c r="BP55"/>
  <c r="BP51"/>
  <c r="BP47"/>
  <c r="BP43"/>
  <c r="BP40"/>
  <c r="BC192"/>
  <c r="BY192" s="1"/>
  <c r="BC193"/>
  <c r="BY193" s="1"/>
  <c r="BC194"/>
  <c r="BY194" s="1"/>
  <c r="BC195"/>
  <c r="BY195" s="1"/>
  <c r="BZ101"/>
  <c r="BZ109"/>
  <c r="BZ117"/>
  <c r="BZ121"/>
  <c r="BZ125"/>
  <c r="BZ129"/>
  <c r="BZ133"/>
  <c r="BP187"/>
  <c r="BP189"/>
  <c r="BP191"/>
  <c r="BP103"/>
  <c r="BP107"/>
  <c r="BP102"/>
  <c r="BP106"/>
  <c r="BP110"/>
  <c r="BP114"/>
  <c r="BP118"/>
  <c r="BP122"/>
  <c r="BP126"/>
  <c r="BP130"/>
  <c r="BP134"/>
  <c r="BP138"/>
  <c r="BP142"/>
  <c r="BP146"/>
  <c r="BP150"/>
  <c r="BP154"/>
  <c r="BP158"/>
  <c r="BP162"/>
  <c r="BP166"/>
  <c r="BP170"/>
  <c r="BP174"/>
  <c r="BP178"/>
  <c r="BP182"/>
  <c r="BP186"/>
  <c r="AV40"/>
  <c r="BR40" s="1"/>
  <c r="AV41"/>
  <c r="BR41" s="1"/>
  <c r="AV43"/>
  <c r="BR43" s="1"/>
  <c r="AV45"/>
  <c r="BR45" s="1"/>
  <c r="AV47"/>
  <c r="BR47" s="1"/>
  <c r="AV49"/>
  <c r="BR49" s="1"/>
  <c r="AV51"/>
  <c r="BR51" s="1"/>
  <c r="AV53"/>
  <c r="BR53" s="1"/>
  <c r="AV55"/>
  <c r="BR55" s="1"/>
  <c r="AV57"/>
  <c r="BR57" s="1"/>
  <c r="AV59"/>
  <c r="BR59" s="1"/>
  <c r="AV61"/>
  <c r="BR61" s="1"/>
  <c r="AV63"/>
  <c r="BR63" s="1"/>
  <c r="AV65"/>
  <c r="BR65" s="1"/>
  <c r="AV67"/>
  <c r="BR67" s="1"/>
  <c r="AV69"/>
  <c r="BR69" s="1"/>
  <c r="AV72"/>
  <c r="BR72" s="1"/>
  <c r="AV74"/>
  <c r="BR74" s="1"/>
  <c r="AV76"/>
  <c r="BR76" s="1"/>
  <c r="AV78"/>
  <c r="BR78" s="1"/>
  <c r="AV80"/>
  <c r="BR80" s="1"/>
  <c r="AV82"/>
  <c r="BR82" s="1"/>
  <c r="AV84"/>
  <c r="BR84" s="1"/>
  <c r="AV86"/>
  <c r="BR86" s="1"/>
  <c r="AV88"/>
  <c r="BR88" s="1"/>
  <c r="AV90"/>
  <c r="BR90" s="1"/>
  <c r="AV91"/>
  <c r="BR91" s="1"/>
  <c r="AV92"/>
  <c r="BR92" s="1"/>
  <c r="AV93"/>
  <c r="BR93" s="1"/>
  <c r="AV94"/>
  <c r="BR94" s="1"/>
  <c r="AV95"/>
  <c r="BR95" s="1"/>
  <c r="AV6"/>
  <c r="BR6" s="1"/>
  <c r="AV8"/>
  <c r="BR8" s="1"/>
  <c r="AV10"/>
  <c r="BR10" s="1"/>
  <c r="AV12"/>
  <c r="BR12" s="1"/>
  <c r="AV14"/>
  <c r="BR14" s="1"/>
  <c r="AV16"/>
  <c r="BR16" s="1"/>
  <c r="AV18"/>
  <c r="BR18" s="1"/>
  <c r="AV20"/>
  <c r="BR20" s="1"/>
  <c r="AV22"/>
  <c r="BR22" s="1"/>
  <c r="AV24"/>
  <c r="BR24" s="1"/>
  <c r="AV26"/>
  <c r="BR26" s="1"/>
  <c r="AV28"/>
  <c r="BR28" s="1"/>
  <c r="AV30"/>
  <c r="BR30" s="1"/>
  <c r="AV32"/>
  <c r="BR32" s="1"/>
  <c r="AV34"/>
  <c r="BR34" s="1"/>
  <c r="AV36"/>
  <c r="BR36" s="1"/>
  <c r="AV38"/>
  <c r="BR38" s="1"/>
  <c r="AV4"/>
  <c r="BR4" s="1"/>
  <c r="AV5"/>
  <c r="BR5" s="1"/>
  <c r="AV7"/>
  <c r="BR7" s="1"/>
  <c r="AV9"/>
  <c r="BR9" s="1"/>
  <c r="AV11"/>
  <c r="BR11" s="1"/>
  <c r="AV13"/>
  <c r="BR13" s="1"/>
  <c r="AV15"/>
  <c r="BR15" s="1"/>
  <c r="AV17"/>
  <c r="BR17" s="1"/>
  <c r="AV19"/>
  <c r="BR19" s="1"/>
  <c r="AV21"/>
  <c r="BR21" s="1"/>
  <c r="AV23"/>
  <c r="BR23" s="1"/>
  <c r="AV25"/>
  <c r="BR25" s="1"/>
  <c r="AV27"/>
  <c r="BR27" s="1"/>
  <c r="AV29"/>
  <c r="BR29" s="1"/>
  <c r="AV31"/>
  <c r="BR31" s="1"/>
  <c r="AV33"/>
  <c r="BR33" s="1"/>
  <c r="AV35"/>
  <c r="BR35" s="1"/>
  <c r="AV37"/>
  <c r="BR37" s="1"/>
  <c r="AV39"/>
  <c r="BR39" s="1"/>
  <c r="AV96"/>
  <c r="BR96" s="1"/>
  <c r="AV97"/>
  <c r="BR97" s="1"/>
  <c r="AV98"/>
  <c r="BR98" s="1"/>
  <c r="AV99"/>
  <c r="BR99" s="1"/>
  <c r="AV89"/>
  <c r="BR89" s="1"/>
  <c r="AV85"/>
  <c r="BR85" s="1"/>
  <c r="AV81"/>
  <c r="BR81" s="1"/>
  <c r="AV77"/>
  <c r="BR77" s="1"/>
  <c r="AV73"/>
  <c r="BR73" s="1"/>
  <c r="AX40"/>
  <c r="BT40" s="1"/>
  <c r="AX41"/>
  <c r="BT41" s="1"/>
  <c r="AX43"/>
  <c r="BT43" s="1"/>
  <c r="AX45"/>
  <c r="BT45" s="1"/>
  <c r="AX47"/>
  <c r="BT47" s="1"/>
  <c r="AX49"/>
  <c r="BT49" s="1"/>
  <c r="AX51"/>
  <c r="BT51" s="1"/>
  <c r="AX53"/>
  <c r="BT53" s="1"/>
  <c r="AX55"/>
  <c r="BT55" s="1"/>
  <c r="AX57"/>
  <c r="BT57" s="1"/>
  <c r="AX59"/>
  <c r="BT59" s="1"/>
  <c r="AX61"/>
  <c r="BT61" s="1"/>
  <c r="AX63"/>
  <c r="BT63" s="1"/>
  <c r="AX65"/>
  <c r="BT65" s="1"/>
  <c r="AX67"/>
  <c r="BT67" s="1"/>
  <c r="AX69"/>
  <c r="BT69" s="1"/>
  <c r="AX72"/>
  <c r="BT72" s="1"/>
  <c r="AX74"/>
  <c r="BT74" s="1"/>
  <c r="AX76"/>
  <c r="BT76" s="1"/>
  <c r="AX78"/>
  <c r="BT78" s="1"/>
  <c r="AX80"/>
  <c r="BT80" s="1"/>
  <c r="AX82"/>
  <c r="BT82" s="1"/>
  <c r="AX84"/>
  <c r="BT84" s="1"/>
  <c r="AX86"/>
  <c r="BT86" s="1"/>
  <c r="AX88"/>
  <c r="BT88" s="1"/>
  <c r="AX90"/>
  <c r="BT90" s="1"/>
  <c r="AX91"/>
  <c r="BT91" s="1"/>
  <c r="AX92"/>
  <c r="BT92" s="1"/>
  <c r="AX93"/>
  <c r="BT93" s="1"/>
  <c r="AX94"/>
  <c r="BT94" s="1"/>
  <c r="AX95"/>
  <c r="BT95" s="1"/>
  <c r="AX6"/>
  <c r="BT6" s="1"/>
  <c r="AX8"/>
  <c r="BT8" s="1"/>
  <c r="AX10"/>
  <c r="BT10" s="1"/>
  <c r="AX12"/>
  <c r="BT12" s="1"/>
  <c r="AX14"/>
  <c r="BT14" s="1"/>
  <c r="AX16"/>
  <c r="BT16" s="1"/>
  <c r="AX18"/>
  <c r="BT18" s="1"/>
  <c r="AX20"/>
  <c r="BT20" s="1"/>
  <c r="AX22"/>
  <c r="BT22" s="1"/>
  <c r="AX24"/>
  <c r="BT24" s="1"/>
  <c r="AX26"/>
  <c r="BT26" s="1"/>
  <c r="AX28"/>
  <c r="BT28" s="1"/>
  <c r="AX30"/>
  <c r="BT30" s="1"/>
  <c r="AX32"/>
  <c r="BT32" s="1"/>
  <c r="AX34"/>
  <c r="BT34" s="1"/>
  <c r="AX36"/>
  <c r="BT36" s="1"/>
  <c r="AX38"/>
  <c r="BT38" s="1"/>
  <c r="AX4"/>
  <c r="BT4" s="1"/>
  <c r="AX5"/>
  <c r="BT5" s="1"/>
  <c r="AX7"/>
  <c r="BT7" s="1"/>
  <c r="AX9"/>
  <c r="BT9" s="1"/>
  <c r="AX11"/>
  <c r="BT11" s="1"/>
  <c r="AX13"/>
  <c r="BT13" s="1"/>
  <c r="AX15"/>
  <c r="BT15" s="1"/>
  <c r="AX17"/>
  <c r="BT17" s="1"/>
  <c r="AX19"/>
  <c r="BT19" s="1"/>
  <c r="AX21"/>
  <c r="BT21" s="1"/>
  <c r="AX23"/>
  <c r="BT23" s="1"/>
  <c r="AX25"/>
  <c r="BT25" s="1"/>
  <c r="AX27"/>
  <c r="BT27" s="1"/>
  <c r="AX29"/>
  <c r="BT29" s="1"/>
  <c r="AX31"/>
  <c r="BT31" s="1"/>
  <c r="AX33"/>
  <c r="BT33" s="1"/>
  <c r="AX35"/>
  <c r="BT35" s="1"/>
  <c r="AX37"/>
  <c r="BT37" s="1"/>
  <c r="AX39"/>
  <c r="BT39" s="1"/>
  <c r="AX96"/>
  <c r="BT96" s="1"/>
  <c r="AX97"/>
  <c r="BT97" s="1"/>
  <c r="AX98"/>
  <c r="BT98" s="1"/>
  <c r="AX99"/>
  <c r="BT99" s="1"/>
  <c r="AX89"/>
  <c r="BT89" s="1"/>
  <c r="AX85"/>
  <c r="BT85" s="1"/>
  <c r="AX81"/>
  <c r="BT81" s="1"/>
  <c r="AX77"/>
  <c r="BT77" s="1"/>
  <c r="AX73"/>
  <c r="BT73" s="1"/>
  <c r="AZ40"/>
  <c r="BV40" s="1"/>
  <c r="AZ41"/>
  <c r="BV41" s="1"/>
  <c r="AZ43"/>
  <c r="BV43" s="1"/>
  <c r="AZ45"/>
  <c r="BV45" s="1"/>
  <c r="AZ47"/>
  <c r="BV47" s="1"/>
  <c r="AZ49"/>
  <c r="BV49" s="1"/>
  <c r="AZ51"/>
  <c r="BV51" s="1"/>
  <c r="AZ53"/>
  <c r="BV53" s="1"/>
  <c r="AZ55"/>
  <c r="BV55" s="1"/>
  <c r="AZ57"/>
  <c r="BV57" s="1"/>
  <c r="AZ59"/>
  <c r="BV59" s="1"/>
  <c r="AZ61"/>
  <c r="BV61" s="1"/>
  <c r="AZ63"/>
  <c r="BV63" s="1"/>
  <c r="AZ65"/>
  <c r="BV65" s="1"/>
  <c r="AZ67"/>
  <c r="BV67" s="1"/>
  <c r="AZ69"/>
  <c r="BV69" s="1"/>
  <c r="AZ72"/>
  <c r="BV72" s="1"/>
  <c r="AZ74"/>
  <c r="BV74" s="1"/>
  <c r="AZ76"/>
  <c r="BV76" s="1"/>
  <c r="AZ78"/>
  <c r="BV78" s="1"/>
  <c r="AZ80"/>
  <c r="BV80" s="1"/>
  <c r="AZ82"/>
  <c r="BV82" s="1"/>
  <c r="AZ84"/>
  <c r="BV84" s="1"/>
  <c r="AZ86"/>
  <c r="BV86" s="1"/>
  <c r="AZ88"/>
  <c r="BV88" s="1"/>
  <c r="AZ90"/>
  <c r="BV90" s="1"/>
  <c r="AZ91"/>
  <c r="BV91" s="1"/>
  <c r="AZ92"/>
  <c r="BV92" s="1"/>
  <c r="AZ93"/>
  <c r="BV93" s="1"/>
  <c r="AZ94"/>
  <c r="BV94" s="1"/>
  <c r="AZ95"/>
  <c r="BV95" s="1"/>
  <c r="AZ6"/>
  <c r="BV6" s="1"/>
  <c r="AZ8"/>
  <c r="BV8" s="1"/>
  <c r="AZ10"/>
  <c r="BV10" s="1"/>
  <c r="AZ12"/>
  <c r="BV12" s="1"/>
  <c r="AZ14"/>
  <c r="BV14" s="1"/>
  <c r="AZ16"/>
  <c r="BV16" s="1"/>
  <c r="AZ18"/>
  <c r="BV18" s="1"/>
  <c r="AZ20"/>
  <c r="BV20" s="1"/>
  <c r="AZ22"/>
  <c r="BV22" s="1"/>
  <c r="AZ24"/>
  <c r="BV24" s="1"/>
  <c r="AZ26"/>
  <c r="BV26" s="1"/>
  <c r="AZ28"/>
  <c r="BV28" s="1"/>
  <c r="AZ30"/>
  <c r="BV30" s="1"/>
  <c r="AZ32"/>
  <c r="BV32" s="1"/>
  <c r="AZ34"/>
  <c r="BV34" s="1"/>
  <c r="AZ36"/>
  <c r="BV36" s="1"/>
  <c r="AZ38"/>
  <c r="BV38" s="1"/>
  <c r="AZ4"/>
  <c r="BV4" s="1"/>
  <c r="AZ5"/>
  <c r="BV5" s="1"/>
  <c r="AZ7"/>
  <c r="BV7" s="1"/>
  <c r="AZ9"/>
  <c r="BV9" s="1"/>
  <c r="AZ11"/>
  <c r="BV11" s="1"/>
  <c r="AZ13"/>
  <c r="BV13" s="1"/>
  <c r="AZ15"/>
  <c r="BV15" s="1"/>
  <c r="AZ17"/>
  <c r="BV17" s="1"/>
  <c r="AZ19"/>
  <c r="BV19" s="1"/>
  <c r="AZ21"/>
  <c r="BV21" s="1"/>
  <c r="AZ23"/>
  <c r="BV23" s="1"/>
  <c r="AZ25"/>
  <c r="BV25" s="1"/>
  <c r="AZ27"/>
  <c r="BV27" s="1"/>
  <c r="AZ29"/>
  <c r="BV29" s="1"/>
  <c r="AZ31"/>
  <c r="BV31" s="1"/>
  <c r="AZ33"/>
  <c r="BV33" s="1"/>
  <c r="AZ35"/>
  <c r="BV35" s="1"/>
  <c r="AZ37"/>
  <c r="BV37" s="1"/>
  <c r="AZ39"/>
  <c r="BV39" s="1"/>
  <c r="AZ96"/>
  <c r="BV96" s="1"/>
  <c r="AZ97"/>
  <c r="BV97" s="1"/>
  <c r="AZ98"/>
  <c r="BV98" s="1"/>
  <c r="AZ99"/>
  <c r="BV99" s="1"/>
  <c r="AZ89"/>
  <c r="BV89" s="1"/>
  <c r="AZ85"/>
  <c r="BV85" s="1"/>
  <c r="AZ81"/>
  <c r="BV81" s="1"/>
  <c r="AZ77"/>
  <c r="BV77" s="1"/>
  <c r="AZ73"/>
  <c r="BV73" s="1"/>
  <c r="BB40"/>
  <c r="BX40" s="1"/>
  <c r="BB41"/>
  <c r="BX41" s="1"/>
  <c r="BB43"/>
  <c r="BX43" s="1"/>
  <c r="BB45"/>
  <c r="BX45" s="1"/>
  <c r="BB47"/>
  <c r="BX47" s="1"/>
  <c r="BB49"/>
  <c r="BX49" s="1"/>
  <c r="BB51"/>
  <c r="BX51" s="1"/>
  <c r="BB53"/>
  <c r="BX53" s="1"/>
  <c r="BB55"/>
  <c r="BX55" s="1"/>
  <c r="BB57"/>
  <c r="BX57" s="1"/>
  <c r="BB59"/>
  <c r="BX59" s="1"/>
  <c r="BB61"/>
  <c r="BX61" s="1"/>
  <c r="BB63"/>
  <c r="BX63" s="1"/>
  <c r="BB65"/>
  <c r="BX65" s="1"/>
  <c r="BB67"/>
  <c r="BX67" s="1"/>
  <c r="BB69"/>
  <c r="BX69" s="1"/>
  <c r="BB72"/>
  <c r="BX72" s="1"/>
  <c r="BB74"/>
  <c r="BX74" s="1"/>
  <c r="BB76"/>
  <c r="BX76" s="1"/>
  <c r="BB78"/>
  <c r="BX78" s="1"/>
  <c r="BB80"/>
  <c r="BX80" s="1"/>
  <c r="BB82"/>
  <c r="BX82" s="1"/>
  <c r="BB84"/>
  <c r="BX84" s="1"/>
  <c r="BB86"/>
  <c r="BX86" s="1"/>
  <c r="BB88"/>
  <c r="BX88" s="1"/>
  <c r="BB90"/>
  <c r="BX90" s="1"/>
  <c r="BB91"/>
  <c r="BX91" s="1"/>
  <c r="BB92"/>
  <c r="BX92" s="1"/>
  <c r="BB93"/>
  <c r="BX93" s="1"/>
  <c r="BB94"/>
  <c r="BX94" s="1"/>
  <c r="BB95"/>
  <c r="BX95" s="1"/>
  <c r="BB6"/>
  <c r="BX6" s="1"/>
  <c r="BB8"/>
  <c r="BX8" s="1"/>
  <c r="BB10"/>
  <c r="BX10" s="1"/>
  <c r="BB12"/>
  <c r="BX12" s="1"/>
  <c r="BB14"/>
  <c r="BX14" s="1"/>
  <c r="BB16"/>
  <c r="BX16" s="1"/>
  <c r="BB18"/>
  <c r="BX18" s="1"/>
  <c r="BB20"/>
  <c r="BX20" s="1"/>
  <c r="BB22"/>
  <c r="BX22" s="1"/>
  <c r="BB24"/>
  <c r="BX24" s="1"/>
  <c r="BB26"/>
  <c r="BX26" s="1"/>
  <c r="BB28"/>
  <c r="BX28" s="1"/>
  <c r="BB30"/>
  <c r="BX30" s="1"/>
  <c r="BB32"/>
  <c r="BX32" s="1"/>
  <c r="BB34"/>
  <c r="BX34" s="1"/>
  <c r="BB36"/>
  <c r="BX36" s="1"/>
  <c r="BB38"/>
  <c r="BX38" s="1"/>
  <c r="BB4"/>
  <c r="BX4" s="1"/>
  <c r="BB5"/>
  <c r="BX5" s="1"/>
  <c r="BB7"/>
  <c r="BX7" s="1"/>
  <c r="BB9"/>
  <c r="BX9" s="1"/>
  <c r="BB11"/>
  <c r="BX11" s="1"/>
  <c r="BB13"/>
  <c r="BX13" s="1"/>
  <c r="BB15"/>
  <c r="BX15" s="1"/>
  <c r="BB17"/>
  <c r="BX17" s="1"/>
  <c r="BB19"/>
  <c r="BX19" s="1"/>
  <c r="BB21"/>
  <c r="BX21" s="1"/>
  <c r="BB23"/>
  <c r="BX23" s="1"/>
  <c r="BB25"/>
  <c r="BX25" s="1"/>
  <c r="BB27"/>
  <c r="BX27" s="1"/>
  <c r="BB29"/>
  <c r="BX29" s="1"/>
  <c r="BB31"/>
  <c r="BX31" s="1"/>
  <c r="BB33"/>
  <c r="BX33" s="1"/>
  <c r="BB35"/>
  <c r="BX35" s="1"/>
  <c r="BB37"/>
  <c r="BX37" s="1"/>
  <c r="BB39"/>
  <c r="BX39" s="1"/>
  <c r="BB96"/>
  <c r="BX96" s="1"/>
  <c r="BB97"/>
  <c r="BX97" s="1"/>
  <c r="BB98"/>
  <c r="BX98" s="1"/>
  <c r="BB99"/>
  <c r="BX99" s="1"/>
  <c r="BB89"/>
  <c r="BX89" s="1"/>
  <c r="BB85"/>
  <c r="BX85" s="1"/>
  <c r="BB81"/>
  <c r="BX81" s="1"/>
  <c r="BB77"/>
  <c r="BX77" s="1"/>
  <c r="BB73"/>
  <c r="BX73" s="1"/>
  <c r="BD40"/>
  <c r="BD41"/>
  <c r="BD43"/>
  <c r="BD45"/>
  <c r="BD47"/>
  <c r="BD49"/>
  <c r="BD51"/>
  <c r="BD53"/>
  <c r="BD55"/>
  <c r="BD57"/>
  <c r="BD59"/>
  <c r="BD61"/>
  <c r="BD63"/>
  <c r="BD65"/>
  <c r="BD67"/>
  <c r="BD69"/>
  <c r="BD72"/>
  <c r="BD74"/>
  <c r="BD76"/>
  <c r="BD78"/>
  <c r="BD80"/>
  <c r="BD82"/>
  <c r="BD84"/>
  <c r="BD86"/>
  <c r="BD88"/>
  <c r="BD90"/>
  <c r="BD91"/>
  <c r="BD92"/>
  <c r="BD93"/>
  <c r="BD94"/>
  <c r="BD95"/>
  <c r="BD6"/>
  <c r="BD8"/>
  <c r="BD10"/>
  <c r="BD12"/>
  <c r="BD14"/>
  <c r="BD16"/>
  <c r="BD18"/>
  <c r="BD20"/>
  <c r="BD22"/>
  <c r="BD24"/>
  <c r="BD26"/>
  <c r="BD28"/>
  <c r="BD30"/>
  <c r="BD32"/>
  <c r="BD34"/>
  <c r="BD36"/>
  <c r="BD38"/>
  <c r="BD4"/>
  <c r="BD5"/>
  <c r="BD7"/>
  <c r="BD9"/>
  <c r="BD11"/>
  <c r="BD13"/>
  <c r="BD15"/>
  <c r="BD17"/>
  <c r="BD19"/>
  <c r="BD21"/>
  <c r="BD23"/>
  <c r="BD25"/>
  <c r="BD27"/>
  <c r="BD29"/>
  <c r="BD31"/>
  <c r="BD33"/>
  <c r="BD35"/>
  <c r="BD37"/>
  <c r="BD39"/>
  <c r="BD96"/>
  <c r="BD97"/>
  <c r="BD98"/>
  <c r="BD99"/>
  <c r="BD89"/>
  <c r="BD85"/>
  <c r="BD81"/>
  <c r="BD77"/>
  <c r="BD73"/>
  <c r="BF40"/>
  <c r="CB40" s="1"/>
  <c r="BF41"/>
  <c r="CB41" s="1"/>
  <c r="BF43"/>
  <c r="CB43" s="1"/>
  <c r="BF45"/>
  <c r="CB45" s="1"/>
  <c r="BF47"/>
  <c r="CB47" s="1"/>
  <c r="BF49"/>
  <c r="CB49" s="1"/>
  <c r="BF51"/>
  <c r="CB51" s="1"/>
  <c r="BF53"/>
  <c r="CB53" s="1"/>
  <c r="BF55"/>
  <c r="CB55" s="1"/>
  <c r="BF57"/>
  <c r="CB57" s="1"/>
  <c r="BF59"/>
  <c r="CB59" s="1"/>
  <c r="BF61"/>
  <c r="CB61" s="1"/>
  <c r="BF63"/>
  <c r="CB63" s="1"/>
  <c r="BF65"/>
  <c r="CB65" s="1"/>
  <c r="BF67"/>
  <c r="CB67" s="1"/>
  <c r="BF69"/>
  <c r="CB69" s="1"/>
  <c r="BF72"/>
  <c r="CB72" s="1"/>
  <c r="BF74"/>
  <c r="CB74" s="1"/>
  <c r="BF76"/>
  <c r="CB76" s="1"/>
  <c r="BF78"/>
  <c r="CB78" s="1"/>
  <c r="BF80"/>
  <c r="CB80" s="1"/>
  <c r="BF82"/>
  <c r="CB82" s="1"/>
  <c r="BF84"/>
  <c r="CB84" s="1"/>
  <c r="BF86"/>
  <c r="CB86" s="1"/>
  <c r="BF88"/>
  <c r="CB88" s="1"/>
  <c r="BF90"/>
  <c r="CB90" s="1"/>
  <c r="BF91"/>
  <c r="CB91" s="1"/>
  <c r="BF92"/>
  <c r="CB92" s="1"/>
  <c r="BF93"/>
  <c r="CB93" s="1"/>
  <c r="BF94"/>
  <c r="CB94" s="1"/>
  <c r="BF95"/>
  <c r="CB95" s="1"/>
  <c r="BF6"/>
  <c r="CB6" s="1"/>
  <c r="BF8"/>
  <c r="CB8" s="1"/>
  <c r="BF10"/>
  <c r="CB10" s="1"/>
  <c r="BF12"/>
  <c r="CB12" s="1"/>
  <c r="BF14"/>
  <c r="CB14" s="1"/>
  <c r="BF16"/>
  <c r="CB16" s="1"/>
  <c r="BF18"/>
  <c r="CB18" s="1"/>
  <c r="BF20"/>
  <c r="CB20" s="1"/>
  <c r="BF22"/>
  <c r="CB22" s="1"/>
  <c r="BF24"/>
  <c r="CB24" s="1"/>
  <c r="BF26"/>
  <c r="CB26" s="1"/>
  <c r="BF28"/>
  <c r="CB28" s="1"/>
  <c r="BF30"/>
  <c r="CB30" s="1"/>
  <c r="BF32"/>
  <c r="CB32" s="1"/>
  <c r="BF34"/>
  <c r="CB34" s="1"/>
  <c r="BF36"/>
  <c r="CB36" s="1"/>
  <c r="BF38"/>
  <c r="CB38" s="1"/>
  <c r="BF4"/>
  <c r="CB4" s="1"/>
  <c r="BF5"/>
  <c r="CB5" s="1"/>
  <c r="BF7"/>
  <c r="CB7" s="1"/>
  <c r="BF9"/>
  <c r="CB9" s="1"/>
  <c r="BF11"/>
  <c r="CB11" s="1"/>
  <c r="BF13"/>
  <c r="CB13" s="1"/>
  <c r="BF15"/>
  <c r="CB15" s="1"/>
  <c r="BF17"/>
  <c r="CB17" s="1"/>
  <c r="BF19"/>
  <c r="CB19" s="1"/>
  <c r="BF21"/>
  <c r="CB21" s="1"/>
  <c r="BF23"/>
  <c r="CB23" s="1"/>
  <c r="BF25"/>
  <c r="CB25" s="1"/>
  <c r="BF27"/>
  <c r="CB27" s="1"/>
  <c r="BF29"/>
  <c r="CB29" s="1"/>
  <c r="BF31"/>
  <c r="CB31" s="1"/>
  <c r="BF33"/>
  <c r="CB33" s="1"/>
  <c r="BF35"/>
  <c r="CB35" s="1"/>
  <c r="BF37"/>
  <c r="CB37" s="1"/>
  <c r="BF39"/>
  <c r="CB39" s="1"/>
  <c r="BF96"/>
  <c r="CB96" s="1"/>
  <c r="BF97"/>
  <c r="CB97" s="1"/>
  <c r="BF98"/>
  <c r="CB98" s="1"/>
  <c r="BF99"/>
  <c r="CB99" s="1"/>
  <c r="BF89"/>
  <c r="CB89" s="1"/>
  <c r="BF85"/>
  <c r="CB85" s="1"/>
  <c r="BF81"/>
  <c r="CB81" s="1"/>
  <c r="BF77"/>
  <c r="CB77" s="1"/>
  <c r="BF73"/>
  <c r="CB73" s="1"/>
  <c r="BH40"/>
  <c r="CD40" s="1"/>
  <c r="BH41"/>
  <c r="CD41" s="1"/>
  <c r="BH43"/>
  <c r="CD43" s="1"/>
  <c r="BH45"/>
  <c r="CD45" s="1"/>
  <c r="BH47"/>
  <c r="CD47" s="1"/>
  <c r="BH49"/>
  <c r="CD49" s="1"/>
  <c r="BH51"/>
  <c r="CD51" s="1"/>
  <c r="BH53"/>
  <c r="CD53" s="1"/>
  <c r="BH55"/>
  <c r="CD55" s="1"/>
  <c r="BH57"/>
  <c r="CD57" s="1"/>
  <c r="BH59"/>
  <c r="CD59" s="1"/>
  <c r="BH61"/>
  <c r="CD61" s="1"/>
  <c r="BH63"/>
  <c r="CD63" s="1"/>
  <c r="BH65"/>
  <c r="CD65" s="1"/>
  <c r="BH67"/>
  <c r="CD67" s="1"/>
  <c r="BH69"/>
  <c r="CD69" s="1"/>
  <c r="BH72"/>
  <c r="CD72" s="1"/>
  <c r="BH74"/>
  <c r="CD74" s="1"/>
  <c r="BH76"/>
  <c r="CD76" s="1"/>
  <c r="BH78"/>
  <c r="CD78" s="1"/>
  <c r="BH80"/>
  <c r="CD80" s="1"/>
  <c r="BH82"/>
  <c r="CD82" s="1"/>
  <c r="BH84"/>
  <c r="CD84" s="1"/>
  <c r="BH86"/>
  <c r="CD86" s="1"/>
  <c r="BH88"/>
  <c r="CD88" s="1"/>
  <c r="BH90"/>
  <c r="CD90" s="1"/>
  <c r="BH91"/>
  <c r="CD91" s="1"/>
  <c r="BH92"/>
  <c r="CD92" s="1"/>
  <c r="BH93"/>
  <c r="CD93" s="1"/>
  <c r="BH94"/>
  <c r="CD94" s="1"/>
  <c r="BH95"/>
  <c r="CD95" s="1"/>
  <c r="BH6"/>
  <c r="CD6" s="1"/>
  <c r="BH8"/>
  <c r="CD8" s="1"/>
  <c r="BH10"/>
  <c r="CD10" s="1"/>
  <c r="BH12"/>
  <c r="CD12" s="1"/>
  <c r="BH14"/>
  <c r="CD14" s="1"/>
  <c r="BH16"/>
  <c r="CD16" s="1"/>
  <c r="BH18"/>
  <c r="CD18" s="1"/>
  <c r="BH20"/>
  <c r="CD20" s="1"/>
  <c r="BH22"/>
  <c r="CD22" s="1"/>
  <c r="BH24"/>
  <c r="CD24" s="1"/>
  <c r="BH26"/>
  <c r="CD26" s="1"/>
  <c r="BH28"/>
  <c r="CD28" s="1"/>
  <c r="BH30"/>
  <c r="CD30" s="1"/>
  <c r="BH32"/>
  <c r="CD32" s="1"/>
  <c r="BH34"/>
  <c r="CD34" s="1"/>
  <c r="BH36"/>
  <c r="CD36" s="1"/>
  <c r="BH38"/>
  <c r="CD38" s="1"/>
  <c r="BH4"/>
  <c r="CD4" s="1"/>
  <c r="BH5"/>
  <c r="CD5" s="1"/>
  <c r="BH7"/>
  <c r="CD7" s="1"/>
  <c r="BH9"/>
  <c r="CD9" s="1"/>
  <c r="BH11"/>
  <c r="CD11" s="1"/>
  <c r="BH13"/>
  <c r="CD13" s="1"/>
  <c r="BH15"/>
  <c r="CD15" s="1"/>
  <c r="BH17"/>
  <c r="CD17" s="1"/>
  <c r="BH19"/>
  <c r="CD19" s="1"/>
  <c r="BH21"/>
  <c r="CD21" s="1"/>
  <c r="BH23"/>
  <c r="CD23" s="1"/>
  <c r="BH25"/>
  <c r="CD25" s="1"/>
  <c r="BH27"/>
  <c r="CD27" s="1"/>
  <c r="BH29"/>
  <c r="CD29" s="1"/>
  <c r="BH31"/>
  <c r="CD31" s="1"/>
  <c r="BH33"/>
  <c r="CD33" s="1"/>
  <c r="BH35"/>
  <c r="CD35" s="1"/>
  <c r="BH37"/>
  <c r="CD37" s="1"/>
  <c r="BH39"/>
  <c r="CD39" s="1"/>
  <c r="BH96"/>
  <c r="CD96" s="1"/>
  <c r="BH97"/>
  <c r="CD97" s="1"/>
  <c r="BH98"/>
  <c r="CD98" s="1"/>
  <c r="BH99"/>
  <c r="CD99" s="1"/>
  <c r="BH89"/>
  <c r="CD89" s="1"/>
  <c r="BH85"/>
  <c r="CD85" s="1"/>
  <c r="BH81"/>
  <c r="CD81" s="1"/>
  <c r="BH77"/>
  <c r="CD77" s="1"/>
  <c r="BH73"/>
  <c r="CD73" s="1"/>
  <c r="BJ40"/>
  <c r="CF40" s="1"/>
  <c r="BJ41"/>
  <c r="CF41" s="1"/>
  <c r="BJ43"/>
  <c r="CF43" s="1"/>
  <c r="BJ45"/>
  <c r="CF45" s="1"/>
  <c r="BJ47"/>
  <c r="CF47" s="1"/>
  <c r="BJ49"/>
  <c r="CF49" s="1"/>
  <c r="BJ51"/>
  <c r="CF51" s="1"/>
  <c r="BJ53"/>
  <c r="CF53" s="1"/>
  <c r="BJ55"/>
  <c r="CF55" s="1"/>
  <c r="BJ57"/>
  <c r="CF57" s="1"/>
  <c r="BJ59"/>
  <c r="CF59" s="1"/>
  <c r="BJ61"/>
  <c r="CF61" s="1"/>
  <c r="BJ63"/>
  <c r="CF63" s="1"/>
  <c r="BJ65"/>
  <c r="CF65" s="1"/>
  <c r="BJ67"/>
  <c r="CF67" s="1"/>
  <c r="BJ69"/>
  <c r="CF69" s="1"/>
  <c r="BJ72"/>
  <c r="CF72" s="1"/>
  <c r="BJ74"/>
  <c r="CF74" s="1"/>
  <c r="BJ76"/>
  <c r="CF76" s="1"/>
  <c r="BJ78"/>
  <c r="CF78" s="1"/>
  <c r="BJ80"/>
  <c r="CF80" s="1"/>
  <c r="BJ82"/>
  <c r="CF82" s="1"/>
  <c r="BJ84"/>
  <c r="CF84" s="1"/>
  <c r="BJ86"/>
  <c r="CF86" s="1"/>
  <c r="BJ88"/>
  <c r="CF88" s="1"/>
  <c r="BJ90"/>
  <c r="CF90" s="1"/>
  <c r="BJ91"/>
  <c r="CF91" s="1"/>
  <c r="BJ92"/>
  <c r="CF92" s="1"/>
  <c r="BJ93"/>
  <c r="CF93" s="1"/>
  <c r="BJ94"/>
  <c r="CF94" s="1"/>
  <c r="BJ95"/>
  <c r="CF95" s="1"/>
  <c r="BJ6"/>
  <c r="CF6" s="1"/>
  <c r="BJ8"/>
  <c r="CF8" s="1"/>
  <c r="BJ10"/>
  <c r="CF10" s="1"/>
  <c r="BJ12"/>
  <c r="CF12" s="1"/>
  <c r="BJ14"/>
  <c r="CF14" s="1"/>
  <c r="BJ16"/>
  <c r="CF16" s="1"/>
  <c r="BJ18"/>
  <c r="CF18" s="1"/>
  <c r="BJ20"/>
  <c r="CF20" s="1"/>
  <c r="BJ22"/>
  <c r="CF22" s="1"/>
  <c r="BJ24"/>
  <c r="CF24" s="1"/>
  <c r="BJ26"/>
  <c r="CF26" s="1"/>
  <c r="BJ28"/>
  <c r="CF28" s="1"/>
  <c r="BJ30"/>
  <c r="CF30" s="1"/>
  <c r="BJ32"/>
  <c r="CF32" s="1"/>
  <c r="BJ34"/>
  <c r="CF34" s="1"/>
  <c r="BJ36"/>
  <c r="CF36" s="1"/>
  <c r="BJ38"/>
  <c r="CF38" s="1"/>
  <c r="BJ4"/>
  <c r="CF4" s="1"/>
  <c r="BJ5"/>
  <c r="CF5" s="1"/>
  <c r="BJ7"/>
  <c r="CF7" s="1"/>
  <c r="BJ9"/>
  <c r="CF9" s="1"/>
  <c r="BJ11"/>
  <c r="CF11" s="1"/>
  <c r="BJ13"/>
  <c r="CF13" s="1"/>
  <c r="BJ15"/>
  <c r="CF15" s="1"/>
  <c r="BJ17"/>
  <c r="CF17" s="1"/>
  <c r="BJ19"/>
  <c r="CF19" s="1"/>
  <c r="BJ21"/>
  <c r="CF21" s="1"/>
  <c r="BJ23"/>
  <c r="CF23" s="1"/>
  <c r="BJ25"/>
  <c r="CF25" s="1"/>
  <c r="BJ27"/>
  <c r="CF27" s="1"/>
  <c r="BJ29"/>
  <c r="CF29" s="1"/>
  <c r="BJ31"/>
  <c r="CF31" s="1"/>
  <c r="BJ33"/>
  <c r="CF33" s="1"/>
  <c r="BJ35"/>
  <c r="CF35" s="1"/>
  <c r="BJ37"/>
  <c r="CF37" s="1"/>
  <c r="BJ39"/>
  <c r="CF39" s="1"/>
  <c r="BJ96"/>
  <c r="CF96" s="1"/>
  <c r="BJ97"/>
  <c r="CF97" s="1"/>
  <c r="BJ98"/>
  <c r="CF98" s="1"/>
  <c r="BJ99"/>
  <c r="CF99" s="1"/>
  <c r="BJ89"/>
  <c r="CF89" s="1"/>
  <c r="BJ85"/>
  <c r="CF85" s="1"/>
  <c r="BJ81"/>
  <c r="CF81" s="1"/>
  <c r="BJ77"/>
  <c r="CF77" s="1"/>
  <c r="BJ73"/>
  <c r="CF73" s="1"/>
  <c r="BL40"/>
  <c r="CH40" s="1"/>
  <c r="BL41"/>
  <c r="CH41" s="1"/>
  <c r="BL43"/>
  <c r="CH43" s="1"/>
  <c r="BL45"/>
  <c r="CH45" s="1"/>
  <c r="BL47"/>
  <c r="CH47" s="1"/>
  <c r="BL49"/>
  <c r="CH49" s="1"/>
  <c r="BL51"/>
  <c r="CH51" s="1"/>
  <c r="BL53"/>
  <c r="CH53" s="1"/>
  <c r="BL55"/>
  <c r="CH55" s="1"/>
  <c r="BL57"/>
  <c r="CH57" s="1"/>
  <c r="BL59"/>
  <c r="CH59" s="1"/>
  <c r="BL61"/>
  <c r="CH61" s="1"/>
  <c r="BL63"/>
  <c r="CH63" s="1"/>
  <c r="BL65"/>
  <c r="CH65" s="1"/>
  <c r="BL67"/>
  <c r="CH67" s="1"/>
  <c r="BL72"/>
  <c r="CH72" s="1"/>
  <c r="BL74"/>
  <c r="CH74" s="1"/>
  <c r="BL76"/>
  <c r="CH76" s="1"/>
  <c r="BL78"/>
  <c r="CH78" s="1"/>
  <c r="BL80"/>
  <c r="CH80" s="1"/>
  <c r="BL82"/>
  <c r="CH82" s="1"/>
  <c r="BL84"/>
  <c r="CH84" s="1"/>
  <c r="BL86"/>
  <c r="CH86" s="1"/>
  <c r="BL88"/>
  <c r="CH88" s="1"/>
  <c r="BL90"/>
  <c r="CH90" s="1"/>
  <c r="BL91"/>
  <c r="CH91" s="1"/>
  <c r="BL92"/>
  <c r="CH92" s="1"/>
  <c r="BL93"/>
  <c r="CH93" s="1"/>
  <c r="BL94"/>
  <c r="CH94" s="1"/>
  <c r="BL95"/>
  <c r="CH95" s="1"/>
  <c r="BL69"/>
  <c r="CH69" s="1"/>
  <c r="BL6"/>
  <c r="CH6" s="1"/>
  <c r="BL8"/>
  <c r="CH8" s="1"/>
  <c r="BL10"/>
  <c r="CH10" s="1"/>
  <c r="BL12"/>
  <c r="CH12" s="1"/>
  <c r="BL14"/>
  <c r="CH14" s="1"/>
  <c r="BL16"/>
  <c r="CH16" s="1"/>
  <c r="BL18"/>
  <c r="CH18" s="1"/>
  <c r="BL20"/>
  <c r="CH20" s="1"/>
  <c r="BL22"/>
  <c r="CH22" s="1"/>
  <c r="BL24"/>
  <c r="CH24" s="1"/>
  <c r="BL26"/>
  <c r="CH26" s="1"/>
  <c r="BL28"/>
  <c r="CH28" s="1"/>
  <c r="BL30"/>
  <c r="CH30" s="1"/>
  <c r="BL32"/>
  <c r="CH32" s="1"/>
  <c r="BL34"/>
  <c r="CH34" s="1"/>
  <c r="BL36"/>
  <c r="CH36" s="1"/>
  <c r="BL38"/>
  <c r="CH38" s="1"/>
  <c r="BL4"/>
  <c r="CH4" s="1"/>
  <c r="BL5"/>
  <c r="CH5" s="1"/>
  <c r="BL7"/>
  <c r="CH7" s="1"/>
  <c r="BL9"/>
  <c r="CH9" s="1"/>
  <c r="BL11"/>
  <c r="CH11" s="1"/>
  <c r="BL13"/>
  <c r="CH13" s="1"/>
  <c r="BL15"/>
  <c r="CH15" s="1"/>
  <c r="BL17"/>
  <c r="CH17" s="1"/>
  <c r="BL19"/>
  <c r="CH19" s="1"/>
  <c r="BL21"/>
  <c r="CH21" s="1"/>
  <c r="BL23"/>
  <c r="CH23" s="1"/>
  <c r="BL25"/>
  <c r="CH25" s="1"/>
  <c r="BL27"/>
  <c r="CH27" s="1"/>
  <c r="BL29"/>
  <c r="CH29" s="1"/>
  <c r="BL31"/>
  <c r="CH31" s="1"/>
  <c r="BL33"/>
  <c r="CH33" s="1"/>
  <c r="BL35"/>
  <c r="CH35" s="1"/>
  <c r="BL37"/>
  <c r="CH37" s="1"/>
  <c r="BL39"/>
  <c r="CH39" s="1"/>
  <c r="BL96"/>
  <c r="CH96" s="1"/>
  <c r="BL97"/>
  <c r="CH97" s="1"/>
  <c r="BL98"/>
  <c r="CH98" s="1"/>
  <c r="BL99"/>
  <c r="CH99" s="1"/>
  <c r="BL89"/>
  <c r="CH89" s="1"/>
  <c r="BL85"/>
  <c r="CH85" s="1"/>
  <c r="BL81"/>
  <c r="CH81" s="1"/>
  <c r="BL77"/>
  <c r="CH77" s="1"/>
  <c r="BL73"/>
  <c r="CH73" s="1"/>
  <c r="BP109"/>
  <c r="BP113"/>
  <c r="BP117"/>
  <c r="BP121"/>
  <c r="BP125"/>
  <c r="BP129"/>
  <c r="BP133"/>
  <c r="BP137"/>
  <c r="BP141"/>
  <c r="BP145"/>
  <c r="BP149"/>
  <c r="BP153"/>
  <c r="BP157"/>
  <c r="BP161"/>
  <c r="BP165"/>
  <c r="BP169"/>
  <c r="BP173"/>
  <c r="BP177"/>
  <c r="BP181"/>
  <c r="BP185"/>
  <c r="BP68"/>
  <c r="BP64"/>
  <c r="BP60"/>
  <c r="BP56"/>
  <c r="BP52"/>
  <c r="BP48"/>
  <c r="BP44"/>
  <c r="BP69"/>
  <c r="BP65"/>
  <c r="BP61"/>
  <c r="BP57"/>
  <c r="BP53"/>
  <c r="BP49"/>
  <c r="BP45"/>
  <c r="BP41"/>
  <c r="BZ103"/>
  <c r="BZ111"/>
  <c r="BZ119"/>
  <c r="BZ185"/>
  <c r="AW41"/>
  <c r="BS41" s="1"/>
  <c r="BA41"/>
  <c r="BW41" s="1"/>
  <c r="BE41"/>
  <c r="CA41" s="1"/>
  <c r="BI41"/>
  <c r="CE41" s="1"/>
  <c r="BM41"/>
  <c r="CI41" s="1"/>
  <c r="AU43"/>
  <c r="BQ43" s="1"/>
  <c r="AY43"/>
  <c r="BU43" s="1"/>
  <c r="BC43"/>
  <c r="BY43" s="1"/>
  <c r="BG43"/>
  <c r="CC43" s="1"/>
  <c r="BK43"/>
  <c r="CG43" s="1"/>
  <c r="AW45"/>
  <c r="BS45" s="1"/>
  <c r="BA45"/>
  <c r="BW45" s="1"/>
  <c r="BE45"/>
  <c r="CA45" s="1"/>
  <c r="BI45"/>
  <c r="CE45" s="1"/>
  <c r="BM45"/>
  <c r="CI45" s="1"/>
  <c r="AU47"/>
  <c r="BQ47" s="1"/>
  <c r="AY47"/>
  <c r="BU47" s="1"/>
  <c r="BC47"/>
  <c r="BY47" s="1"/>
  <c r="BG47"/>
  <c r="CC47" s="1"/>
  <c r="BK47"/>
  <c r="CG47" s="1"/>
  <c r="AW49"/>
  <c r="BS49" s="1"/>
  <c r="BA49"/>
  <c r="BW49" s="1"/>
  <c r="BE49"/>
  <c r="CA49" s="1"/>
  <c r="BI49"/>
  <c r="CE49" s="1"/>
  <c r="BM49"/>
  <c r="CI49" s="1"/>
  <c r="AU51"/>
  <c r="BQ51" s="1"/>
  <c r="AY51"/>
  <c r="BU51" s="1"/>
  <c r="BC51"/>
  <c r="BY51" s="1"/>
  <c r="BG51"/>
  <c r="CC51" s="1"/>
  <c r="BK51"/>
  <c r="CG51" s="1"/>
  <c r="AW53"/>
  <c r="BS53" s="1"/>
  <c r="BA53"/>
  <c r="BW53" s="1"/>
  <c r="BE53"/>
  <c r="CA53" s="1"/>
  <c r="BI53"/>
  <c r="CE53" s="1"/>
  <c r="BM53"/>
  <c r="CI53" s="1"/>
  <c r="AU55"/>
  <c r="BQ55" s="1"/>
  <c r="AY55"/>
  <c r="BU55" s="1"/>
  <c r="BC55"/>
  <c r="BY55" s="1"/>
  <c r="BG55"/>
  <c r="CC55" s="1"/>
  <c r="BK55"/>
  <c r="CG55" s="1"/>
  <c r="AW57"/>
  <c r="BS57" s="1"/>
  <c r="BA57"/>
  <c r="BW57" s="1"/>
  <c r="BE57"/>
  <c r="CA57" s="1"/>
  <c r="BI57"/>
  <c r="CE57" s="1"/>
  <c r="BM57"/>
  <c r="CI57" s="1"/>
  <c r="AU59"/>
  <c r="BQ59" s="1"/>
  <c r="AY59"/>
  <c r="BU59" s="1"/>
  <c r="BC59"/>
  <c r="BY59" s="1"/>
  <c r="BG59"/>
  <c r="CC59" s="1"/>
  <c r="BK59"/>
  <c r="CG59" s="1"/>
  <c r="AW61"/>
  <c r="BS61" s="1"/>
  <c r="BA61"/>
  <c r="BW61" s="1"/>
  <c r="BE61"/>
  <c r="CA61" s="1"/>
  <c r="BI61"/>
  <c r="CE61" s="1"/>
  <c r="BM61"/>
  <c r="CI61" s="1"/>
  <c r="AU63"/>
  <c r="BQ63" s="1"/>
  <c r="AY63"/>
  <c r="BU63" s="1"/>
  <c r="BC63"/>
  <c r="BY63" s="1"/>
  <c r="BG63"/>
  <c r="CC63" s="1"/>
  <c r="BK63"/>
  <c r="CG63" s="1"/>
  <c r="AW65"/>
  <c r="BS65" s="1"/>
  <c r="BA65"/>
  <c r="BW65" s="1"/>
  <c r="BE65"/>
  <c r="CA65" s="1"/>
  <c r="BI65"/>
  <c r="CE65" s="1"/>
  <c r="BM65"/>
  <c r="CI65" s="1"/>
  <c r="AU67"/>
  <c r="BQ67" s="1"/>
  <c r="AY67"/>
  <c r="BU67" s="1"/>
  <c r="BC67"/>
  <c r="BY67" s="1"/>
  <c r="BG67"/>
  <c r="CC67" s="1"/>
  <c r="BK67"/>
  <c r="CG67" s="1"/>
  <c r="AW69"/>
  <c r="BS69" s="1"/>
  <c r="BA69"/>
  <c r="BW69" s="1"/>
  <c r="BE69"/>
  <c r="CA69" s="1"/>
  <c r="BI69"/>
  <c r="CE69" s="1"/>
  <c r="BM69"/>
  <c r="CI69" s="1"/>
  <c r="AU71"/>
  <c r="AU100"/>
  <c r="BQ100" s="1"/>
  <c r="AU102"/>
  <c r="BQ102" s="1"/>
  <c r="AU104"/>
  <c r="BQ104" s="1"/>
  <c r="AU106"/>
  <c r="BQ106" s="1"/>
  <c r="AU108"/>
  <c r="BQ108" s="1"/>
  <c r="AU110"/>
  <c r="BQ110" s="1"/>
  <c r="AU112"/>
  <c r="BQ112" s="1"/>
  <c r="AU114"/>
  <c r="BQ114" s="1"/>
  <c r="AU116"/>
  <c r="BQ116" s="1"/>
  <c r="AU118"/>
  <c r="BQ118" s="1"/>
  <c r="AU120"/>
  <c r="BQ120" s="1"/>
  <c r="AU122"/>
  <c r="BQ122" s="1"/>
  <c r="AU124"/>
  <c r="BQ124" s="1"/>
  <c r="AU126"/>
  <c r="BQ126" s="1"/>
  <c r="AU128"/>
  <c r="BQ128" s="1"/>
  <c r="AU130"/>
  <c r="BQ130" s="1"/>
  <c r="AU132"/>
  <c r="BQ132" s="1"/>
  <c r="AU134"/>
  <c r="BQ134" s="1"/>
  <c r="AU136"/>
  <c r="BQ136" s="1"/>
  <c r="AU138"/>
  <c r="BQ138" s="1"/>
  <c r="AU140"/>
  <c r="BQ140" s="1"/>
  <c r="AU142"/>
  <c r="BQ142" s="1"/>
  <c r="AU144"/>
  <c r="BQ144" s="1"/>
  <c r="AU146"/>
  <c r="BQ146" s="1"/>
  <c r="AU148"/>
  <c r="BQ148" s="1"/>
  <c r="AU150"/>
  <c r="BQ150" s="1"/>
  <c r="AU152"/>
  <c r="BQ152" s="1"/>
  <c r="AU154"/>
  <c r="BQ154" s="1"/>
  <c r="AU156"/>
  <c r="BQ156" s="1"/>
  <c r="AU158"/>
  <c r="BQ158" s="1"/>
  <c r="AU160"/>
  <c r="BQ160" s="1"/>
  <c r="AU162"/>
  <c r="BQ162" s="1"/>
  <c r="AU164"/>
  <c r="BQ164" s="1"/>
  <c r="AU166"/>
  <c r="BQ166" s="1"/>
  <c r="AU168"/>
  <c r="BQ168" s="1"/>
  <c r="AU170"/>
  <c r="BQ170" s="1"/>
  <c r="AU172"/>
  <c r="BQ172" s="1"/>
  <c r="AU174"/>
  <c r="BQ174" s="1"/>
  <c r="AU176"/>
  <c r="BQ176" s="1"/>
  <c r="AU178"/>
  <c r="BQ178" s="1"/>
  <c r="AU180"/>
  <c r="BQ180" s="1"/>
  <c r="AU182"/>
  <c r="BQ182" s="1"/>
  <c r="AU184"/>
  <c r="BQ184" s="1"/>
  <c r="AC122"/>
  <c r="AE122"/>
  <c r="AG122"/>
  <c r="AW74"/>
  <c r="BS74" s="1"/>
  <c r="BA74"/>
  <c r="BW74" s="1"/>
  <c r="BE74"/>
  <c r="CA74" s="1"/>
  <c r="BI74"/>
  <c r="CE74" s="1"/>
  <c r="BM74"/>
  <c r="CI74" s="1"/>
  <c r="AW78"/>
  <c r="BS78" s="1"/>
  <c r="BA78"/>
  <c r="BW78" s="1"/>
  <c r="BE78"/>
  <c r="CA78" s="1"/>
  <c r="BI78"/>
  <c r="CE78" s="1"/>
  <c r="BM78"/>
  <c r="CI78" s="1"/>
  <c r="AW82"/>
  <c r="BS82" s="1"/>
  <c r="BA82"/>
  <c r="BW82" s="1"/>
  <c r="BE82"/>
  <c r="CA82" s="1"/>
  <c r="BI82"/>
  <c r="CE82" s="1"/>
  <c r="BM82"/>
  <c r="CI82" s="1"/>
  <c r="AW86"/>
  <c r="BS86" s="1"/>
  <c r="BA86"/>
  <c r="BW86" s="1"/>
  <c r="BE86"/>
  <c r="CA86" s="1"/>
  <c r="BI86"/>
  <c r="CE86" s="1"/>
  <c r="BM86"/>
  <c r="CI86" s="1"/>
  <c r="AU41"/>
  <c r="BQ41" s="1"/>
  <c r="AY41"/>
  <c r="BU41" s="1"/>
  <c r="BC41"/>
  <c r="BY41" s="1"/>
  <c r="BG41"/>
  <c r="CC41" s="1"/>
  <c r="BK41"/>
  <c r="CG41" s="1"/>
  <c r="AV42"/>
  <c r="BR42" s="1"/>
  <c r="AZ42"/>
  <c r="BV42" s="1"/>
  <c r="BD42"/>
  <c r="BH42"/>
  <c r="CD42" s="1"/>
  <c r="BL42"/>
  <c r="CH42" s="1"/>
  <c r="AW43"/>
  <c r="BS43" s="1"/>
  <c r="BA43"/>
  <c r="BW43" s="1"/>
  <c r="BE43"/>
  <c r="CA43" s="1"/>
  <c r="BI43"/>
  <c r="CE43" s="1"/>
  <c r="BM43"/>
  <c r="CI43" s="1"/>
  <c r="AX44"/>
  <c r="BT44" s="1"/>
  <c r="BB44"/>
  <c r="BX44" s="1"/>
  <c r="BF44"/>
  <c r="CB44" s="1"/>
  <c r="BJ44"/>
  <c r="CF44" s="1"/>
  <c r="AU45"/>
  <c r="BQ45" s="1"/>
  <c r="AY45"/>
  <c r="BU45" s="1"/>
  <c r="BC45"/>
  <c r="BY45" s="1"/>
  <c r="BG45"/>
  <c r="CC45" s="1"/>
  <c r="BK45"/>
  <c r="CG45" s="1"/>
  <c r="AV46"/>
  <c r="BR46" s="1"/>
  <c r="AZ46"/>
  <c r="BV46" s="1"/>
  <c r="BD46"/>
  <c r="BH46"/>
  <c r="CD46" s="1"/>
  <c r="BL46"/>
  <c r="CH46" s="1"/>
  <c r="AW47"/>
  <c r="BS47" s="1"/>
  <c r="BA47"/>
  <c r="BW47" s="1"/>
  <c r="BE47"/>
  <c r="CA47" s="1"/>
  <c r="BI47"/>
  <c r="CE47" s="1"/>
  <c r="BM47"/>
  <c r="CI47" s="1"/>
  <c r="AX48"/>
  <c r="BT48" s="1"/>
  <c r="BB48"/>
  <c r="BX48" s="1"/>
  <c r="BF48"/>
  <c r="CB48" s="1"/>
  <c r="BJ48"/>
  <c r="CF48" s="1"/>
  <c r="AU49"/>
  <c r="BQ49" s="1"/>
  <c r="AY49"/>
  <c r="BU49" s="1"/>
  <c r="BC49"/>
  <c r="BY49" s="1"/>
  <c r="BG49"/>
  <c r="CC49" s="1"/>
  <c r="BK49"/>
  <c r="CG49" s="1"/>
  <c r="AV50"/>
  <c r="BR50" s="1"/>
  <c r="AZ50"/>
  <c r="BV50" s="1"/>
  <c r="BD50"/>
  <c r="BH50"/>
  <c r="CD50" s="1"/>
  <c r="BL50"/>
  <c r="CH50" s="1"/>
  <c r="AW51"/>
  <c r="BS51" s="1"/>
  <c r="BA51"/>
  <c r="BW51" s="1"/>
  <c r="BE51"/>
  <c r="CA51" s="1"/>
  <c r="BI51"/>
  <c r="CE51" s="1"/>
  <c r="BM51"/>
  <c r="CI51" s="1"/>
  <c r="AX52"/>
  <c r="BT52" s="1"/>
  <c r="BB52"/>
  <c r="BX52" s="1"/>
  <c r="BF52"/>
  <c r="CB52" s="1"/>
  <c r="BJ52"/>
  <c r="CF52" s="1"/>
  <c r="AU53"/>
  <c r="BQ53" s="1"/>
  <c r="AY53"/>
  <c r="BU53" s="1"/>
  <c r="BC53"/>
  <c r="BY53" s="1"/>
  <c r="BG53"/>
  <c r="CC53" s="1"/>
  <c r="BK53"/>
  <c r="CG53" s="1"/>
  <c r="AV54"/>
  <c r="BR54" s="1"/>
  <c r="AZ54"/>
  <c r="BV54" s="1"/>
  <c r="BD54"/>
  <c r="BH54"/>
  <c r="CD54" s="1"/>
  <c r="BL54"/>
  <c r="CH54" s="1"/>
  <c r="AW55"/>
  <c r="BS55" s="1"/>
  <c r="BA55"/>
  <c r="BW55" s="1"/>
  <c r="BE55"/>
  <c r="CA55" s="1"/>
  <c r="BI55"/>
  <c r="CE55" s="1"/>
  <c r="BM55"/>
  <c r="CI55" s="1"/>
  <c r="AX56"/>
  <c r="BT56" s="1"/>
  <c r="BB56"/>
  <c r="BX56" s="1"/>
  <c r="BF56"/>
  <c r="CB56" s="1"/>
  <c r="BJ56"/>
  <c r="CF56" s="1"/>
  <c r="AU57"/>
  <c r="BQ57" s="1"/>
  <c r="AY57"/>
  <c r="BU57" s="1"/>
  <c r="BC57"/>
  <c r="BY57" s="1"/>
  <c r="BG57"/>
  <c r="CC57" s="1"/>
  <c r="BK57"/>
  <c r="CG57" s="1"/>
  <c r="AV58"/>
  <c r="BR58" s="1"/>
  <c r="AZ58"/>
  <c r="BV58" s="1"/>
  <c r="BD58"/>
  <c r="BH58"/>
  <c r="CD58" s="1"/>
  <c r="BL58"/>
  <c r="CH58" s="1"/>
  <c r="AW59"/>
  <c r="BS59" s="1"/>
  <c r="BA59"/>
  <c r="BW59" s="1"/>
  <c r="BE59"/>
  <c r="CA59" s="1"/>
  <c r="BI59"/>
  <c r="CE59" s="1"/>
  <c r="BM59"/>
  <c r="CI59" s="1"/>
  <c r="AX60"/>
  <c r="BT60" s="1"/>
  <c r="BB60"/>
  <c r="BX60" s="1"/>
  <c r="BF60"/>
  <c r="CB60" s="1"/>
  <c r="BJ60"/>
  <c r="CF60" s="1"/>
  <c r="AU61"/>
  <c r="BQ61" s="1"/>
  <c r="AY61"/>
  <c r="BU61" s="1"/>
  <c r="BC61"/>
  <c r="BY61" s="1"/>
  <c r="BG61"/>
  <c r="CC61" s="1"/>
  <c r="BK61"/>
  <c r="CG61" s="1"/>
  <c r="AV62"/>
  <c r="BR62" s="1"/>
  <c r="AZ62"/>
  <c r="BV62" s="1"/>
  <c r="BD62"/>
  <c r="BH62"/>
  <c r="CD62" s="1"/>
  <c r="BL62"/>
  <c r="CH62" s="1"/>
  <c r="AW63"/>
  <c r="BS63" s="1"/>
  <c r="BA63"/>
  <c r="BW63" s="1"/>
  <c r="BE63"/>
  <c r="CA63" s="1"/>
  <c r="BI63"/>
  <c r="CE63" s="1"/>
  <c r="BM63"/>
  <c r="CI63" s="1"/>
  <c r="AX64"/>
  <c r="BT64" s="1"/>
  <c r="BB64"/>
  <c r="BX64" s="1"/>
  <c r="BF64"/>
  <c r="CB64" s="1"/>
  <c r="BJ64"/>
  <c r="CF64" s="1"/>
  <c r="AU65"/>
  <c r="BQ65" s="1"/>
  <c r="AY65"/>
  <c r="BU65" s="1"/>
  <c r="BC65"/>
  <c r="BY65" s="1"/>
  <c r="BG65"/>
  <c r="CC65" s="1"/>
  <c r="BK65"/>
  <c r="CG65" s="1"/>
  <c r="AV66"/>
  <c r="BR66" s="1"/>
  <c r="AZ66"/>
  <c r="BV66" s="1"/>
  <c r="BD66"/>
  <c r="BH66"/>
  <c r="CD66" s="1"/>
  <c r="BL66"/>
  <c r="CH66" s="1"/>
  <c r="AW67"/>
  <c r="BS67" s="1"/>
  <c r="BA67"/>
  <c r="BW67" s="1"/>
  <c r="BE67"/>
  <c r="CA67" s="1"/>
  <c r="BI67"/>
  <c r="CE67" s="1"/>
  <c r="BM67"/>
  <c r="CI67" s="1"/>
  <c r="AX68"/>
  <c r="BT68" s="1"/>
  <c r="BB68"/>
  <c r="BX68" s="1"/>
  <c r="BF68"/>
  <c r="CB68" s="1"/>
  <c r="BJ68"/>
  <c r="CF68" s="1"/>
  <c r="AU69"/>
  <c r="BQ69" s="1"/>
  <c r="AY69"/>
  <c r="BU69" s="1"/>
  <c r="BC69"/>
  <c r="BY69" s="1"/>
  <c r="BG69"/>
  <c r="CC69" s="1"/>
  <c r="BK69"/>
  <c r="CG69" s="1"/>
  <c r="AV70"/>
  <c r="BR70" s="1"/>
  <c r="AZ70"/>
  <c r="BV70" s="1"/>
  <c r="BD70"/>
  <c r="BH70"/>
  <c r="CD70" s="1"/>
  <c r="BL70"/>
  <c r="CH70" s="1"/>
  <c r="AV100"/>
  <c r="BR100" s="1"/>
  <c r="AZ100"/>
  <c r="BV100" s="1"/>
  <c r="AV101"/>
  <c r="BR101" s="1"/>
  <c r="AZ101"/>
  <c r="BV101" s="1"/>
  <c r="AV102"/>
  <c r="BR102" s="1"/>
  <c r="AZ102"/>
  <c r="BV102" s="1"/>
  <c r="AV103"/>
  <c r="BR103" s="1"/>
  <c r="AZ103"/>
  <c r="BV103" s="1"/>
  <c r="AV104"/>
  <c r="BR104" s="1"/>
  <c r="AZ104"/>
  <c r="BV104" s="1"/>
  <c r="AV105"/>
  <c r="BR105" s="1"/>
  <c r="AZ105"/>
  <c r="BV105" s="1"/>
  <c r="AV106"/>
  <c r="BR106" s="1"/>
  <c r="AZ106"/>
  <c r="BV106" s="1"/>
  <c r="AV107"/>
  <c r="BR107" s="1"/>
  <c r="AZ107"/>
  <c r="BV107" s="1"/>
  <c r="AV108"/>
  <c r="BR108" s="1"/>
  <c r="AZ108"/>
  <c r="BV108" s="1"/>
  <c r="AV109"/>
  <c r="BR109" s="1"/>
  <c r="AZ109"/>
  <c r="BV109" s="1"/>
  <c r="AV110"/>
  <c r="BR110" s="1"/>
  <c r="AZ110"/>
  <c r="BV110" s="1"/>
  <c r="AV111"/>
  <c r="BR111" s="1"/>
  <c r="AZ111"/>
  <c r="BV111" s="1"/>
  <c r="AV112"/>
  <c r="BR112" s="1"/>
  <c r="AZ112"/>
  <c r="BV112" s="1"/>
  <c r="AV113"/>
  <c r="BR113" s="1"/>
  <c r="AZ113"/>
  <c r="BV113" s="1"/>
  <c r="AV114"/>
  <c r="BR114" s="1"/>
  <c r="AZ114"/>
  <c r="BV114" s="1"/>
  <c r="AV115"/>
  <c r="BR115" s="1"/>
  <c r="AZ115"/>
  <c r="BV115" s="1"/>
  <c r="AV116"/>
  <c r="BR116" s="1"/>
  <c r="AZ116"/>
  <c r="BV116" s="1"/>
  <c r="AV117"/>
  <c r="BR117" s="1"/>
  <c r="AZ117"/>
  <c r="BV117" s="1"/>
  <c r="AV118"/>
  <c r="BR118" s="1"/>
  <c r="AZ118"/>
  <c r="BV118" s="1"/>
  <c r="AV119"/>
  <c r="BR119" s="1"/>
  <c r="AZ119"/>
  <c r="BV119" s="1"/>
  <c r="AV120"/>
  <c r="BR120" s="1"/>
  <c r="AZ120"/>
  <c r="BV120" s="1"/>
  <c r="AV121"/>
  <c r="BR121" s="1"/>
  <c r="AZ121"/>
  <c r="BV121" s="1"/>
  <c r="AV122"/>
  <c r="BR122" s="1"/>
  <c r="AZ122"/>
  <c r="BV122" s="1"/>
  <c r="AV123"/>
  <c r="BR123" s="1"/>
  <c r="AZ123"/>
  <c r="BV123" s="1"/>
  <c r="AV124"/>
  <c r="BR124" s="1"/>
  <c r="AZ124"/>
  <c r="BV124" s="1"/>
  <c r="AV125"/>
  <c r="BR125" s="1"/>
  <c r="AZ125"/>
  <c r="BV125" s="1"/>
  <c r="AV126"/>
  <c r="BR126" s="1"/>
  <c r="AZ126"/>
  <c r="BV126" s="1"/>
  <c r="AV127"/>
  <c r="BR127" s="1"/>
  <c r="AZ127"/>
  <c r="BV127" s="1"/>
  <c r="AV128"/>
  <c r="BR128" s="1"/>
  <c r="AZ128"/>
  <c r="BV128" s="1"/>
  <c r="AV129"/>
  <c r="BR129" s="1"/>
  <c r="AZ129"/>
  <c r="BV129" s="1"/>
  <c r="AV130"/>
  <c r="BR130" s="1"/>
  <c r="AZ130"/>
  <c r="BV130" s="1"/>
  <c r="AV131"/>
  <c r="BR131" s="1"/>
  <c r="AZ131"/>
  <c r="BV131" s="1"/>
  <c r="AV132"/>
  <c r="BR132" s="1"/>
  <c r="AZ132"/>
  <c r="BV132" s="1"/>
  <c r="AV133"/>
  <c r="BR133" s="1"/>
  <c r="AZ133"/>
  <c r="BV133" s="1"/>
  <c r="AV134"/>
  <c r="BR134" s="1"/>
  <c r="AZ134"/>
  <c r="BV134" s="1"/>
  <c r="AV135"/>
  <c r="BR135" s="1"/>
  <c r="AZ135"/>
  <c r="BV135" s="1"/>
  <c r="AV136"/>
  <c r="BR136" s="1"/>
  <c r="AZ136"/>
  <c r="BV136" s="1"/>
  <c r="AV137"/>
  <c r="BR137" s="1"/>
  <c r="AZ137"/>
  <c r="BV137" s="1"/>
  <c r="AV138"/>
  <c r="BR138" s="1"/>
  <c r="AZ138"/>
  <c r="BV138" s="1"/>
  <c r="AV139"/>
  <c r="BR139" s="1"/>
  <c r="AZ139"/>
  <c r="BV139" s="1"/>
  <c r="AV140"/>
  <c r="BR140" s="1"/>
  <c r="AZ140"/>
  <c r="BV140" s="1"/>
  <c r="AV141"/>
  <c r="BR141" s="1"/>
  <c r="AZ141"/>
  <c r="BV141" s="1"/>
  <c r="AV142"/>
  <c r="BR142" s="1"/>
  <c r="AZ142"/>
  <c r="BV142" s="1"/>
  <c r="AV143"/>
  <c r="BR143" s="1"/>
  <c r="AZ143"/>
  <c r="BV143" s="1"/>
  <c r="AV144"/>
  <c r="BR144" s="1"/>
  <c r="AZ144"/>
  <c r="BV144" s="1"/>
  <c r="AV145"/>
  <c r="BR145" s="1"/>
  <c r="AZ145"/>
  <c r="BV145" s="1"/>
  <c r="AV146"/>
  <c r="BR146" s="1"/>
  <c r="AZ146"/>
  <c r="BV146" s="1"/>
  <c r="AV147"/>
  <c r="BR147" s="1"/>
  <c r="AZ147"/>
  <c r="BV147" s="1"/>
  <c r="AV148"/>
  <c r="BR148" s="1"/>
  <c r="AZ148"/>
  <c r="BV148" s="1"/>
  <c r="AV149"/>
  <c r="BR149" s="1"/>
  <c r="AZ149"/>
  <c r="BV149" s="1"/>
  <c r="AV150"/>
  <c r="BR150" s="1"/>
  <c r="AZ150"/>
  <c r="BV150" s="1"/>
  <c r="AV151"/>
  <c r="BR151" s="1"/>
  <c r="AZ151"/>
  <c r="BV151" s="1"/>
  <c r="AV152"/>
  <c r="BR152" s="1"/>
  <c r="AZ152"/>
  <c r="BV152" s="1"/>
  <c r="AV153"/>
  <c r="BR153" s="1"/>
  <c r="AZ153"/>
  <c r="BV153" s="1"/>
  <c r="AV154"/>
  <c r="BR154" s="1"/>
  <c r="AZ154"/>
  <c r="BV154" s="1"/>
  <c r="AV155"/>
  <c r="BR155" s="1"/>
  <c r="AZ155"/>
  <c r="BV155" s="1"/>
  <c r="AV156"/>
  <c r="BR156" s="1"/>
  <c r="AZ156"/>
  <c r="BV156" s="1"/>
  <c r="AV157"/>
  <c r="BR157" s="1"/>
  <c r="AZ157"/>
  <c r="BV157" s="1"/>
  <c r="AV158"/>
  <c r="BR158" s="1"/>
  <c r="AZ158"/>
  <c r="BV158" s="1"/>
  <c r="AV159"/>
  <c r="BR159" s="1"/>
  <c r="AZ159"/>
  <c r="BV159" s="1"/>
  <c r="AV160"/>
  <c r="BR160" s="1"/>
  <c r="AZ160"/>
  <c r="BV160" s="1"/>
  <c r="AV161"/>
  <c r="BR161" s="1"/>
  <c r="AZ161"/>
  <c r="BV161" s="1"/>
  <c r="AV162"/>
  <c r="BR162" s="1"/>
  <c r="AZ162"/>
  <c r="BV162" s="1"/>
  <c r="AV163"/>
  <c r="BR163" s="1"/>
  <c r="AZ163"/>
  <c r="BV163" s="1"/>
  <c r="AV164"/>
  <c r="BR164" s="1"/>
  <c r="AZ164"/>
  <c r="BV164" s="1"/>
  <c r="AV165"/>
  <c r="BR165" s="1"/>
  <c r="AZ165"/>
  <c r="BV165" s="1"/>
  <c r="AV166"/>
  <c r="BR166" s="1"/>
  <c r="AZ166"/>
  <c r="BV166" s="1"/>
  <c r="AV167"/>
  <c r="BR167" s="1"/>
  <c r="AZ167"/>
  <c r="BV167" s="1"/>
  <c r="AV168"/>
  <c r="BR168" s="1"/>
  <c r="AZ168"/>
  <c r="BV168" s="1"/>
  <c r="AV169"/>
  <c r="BR169" s="1"/>
  <c r="AZ169"/>
  <c r="BV169" s="1"/>
  <c r="AV170"/>
  <c r="BR170" s="1"/>
  <c r="AZ170"/>
  <c r="BV170" s="1"/>
  <c r="AV171"/>
  <c r="BR171" s="1"/>
  <c r="AZ171"/>
  <c r="BV171" s="1"/>
  <c r="AV172"/>
  <c r="BR172" s="1"/>
  <c r="AZ172"/>
  <c r="BV172" s="1"/>
  <c r="AV173"/>
  <c r="BR173" s="1"/>
  <c r="AZ173"/>
  <c r="BV173" s="1"/>
  <c r="AV174"/>
  <c r="BR174" s="1"/>
  <c r="AZ174"/>
  <c r="BV174" s="1"/>
  <c r="AV175"/>
  <c r="BR175" s="1"/>
  <c r="AZ175"/>
  <c r="BV175" s="1"/>
  <c r="AV176"/>
  <c r="BR176" s="1"/>
  <c r="AZ176"/>
  <c r="BV176" s="1"/>
  <c r="AV177"/>
  <c r="BR177" s="1"/>
  <c r="AZ177"/>
  <c r="BV177" s="1"/>
  <c r="AV178"/>
  <c r="BR178" s="1"/>
  <c r="AZ178"/>
  <c r="BV178" s="1"/>
  <c r="AV179"/>
  <c r="BR179" s="1"/>
  <c r="AZ179"/>
  <c r="BV179" s="1"/>
  <c r="AU186"/>
  <c r="BQ186" s="1"/>
  <c r="AU187"/>
  <c r="BQ187" s="1"/>
  <c r="AU191"/>
  <c r="BQ191" s="1"/>
  <c r="AV186"/>
  <c r="BR186" s="1"/>
  <c r="AV187"/>
  <c r="BR187" s="1"/>
  <c r="AV191"/>
  <c r="BR191" s="1"/>
  <c r="AX186"/>
  <c r="BT186" s="1"/>
  <c r="AX187"/>
  <c r="BT187" s="1"/>
  <c r="AX191"/>
  <c r="BT191" s="1"/>
  <c r="AZ186"/>
  <c r="BV186" s="1"/>
  <c r="AZ187"/>
  <c r="BV187" s="1"/>
  <c r="AZ191"/>
  <c r="BV191" s="1"/>
  <c r="BB186"/>
  <c r="BX186" s="1"/>
  <c r="BB187"/>
  <c r="BX187" s="1"/>
  <c r="BB191"/>
  <c r="BX191" s="1"/>
  <c r="AU101"/>
  <c r="BQ101" s="1"/>
  <c r="BC101"/>
  <c r="BY101" s="1"/>
  <c r="AU103"/>
  <c r="BQ103" s="1"/>
  <c r="BC103"/>
  <c r="BY103" s="1"/>
  <c r="AU105"/>
  <c r="BQ105" s="1"/>
  <c r="BC105"/>
  <c r="BY105" s="1"/>
  <c r="AU107"/>
  <c r="BQ107" s="1"/>
  <c r="BC107"/>
  <c r="BY107" s="1"/>
  <c r="AU109"/>
  <c r="BQ109" s="1"/>
  <c r="BC109"/>
  <c r="BY109" s="1"/>
  <c r="AU111"/>
  <c r="BQ111" s="1"/>
  <c r="BC111"/>
  <c r="BY111" s="1"/>
  <c r="AU113"/>
  <c r="BQ113" s="1"/>
  <c r="BC113"/>
  <c r="BY113" s="1"/>
  <c r="AU115"/>
  <c r="BQ115" s="1"/>
  <c r="BC115"/>
  <c r="BY115" s="1"/>
  <c r="AU117"/>
  <c r="BQ117" s="1"/>
  <c r="BC117"/>
  <c r="BY117" s="1"/>
  <c r="AU119"/>
  <c r="BQ119" s="1"/>
  <c r="BC119"/>
  <c r="BY119" s="1"/>
  <c r="AU121"/>
  <c r="BQ121" s="1"/>
  <c r="BC121"/>
  <c r="BY121" s="1"/>
  <c r="AU123"/>
  <c r="BQ123" s="1"/>
  <c r="BC123"/>
  <c r="BY123" s="1"/>
  <c r="AU125"/>
  <c r="BQ125" s="1"/>
  <c r="BC125"/>
  <c r="BY125" s="1"/>
  <c r="AU127"/>
  <c r="BQ127" s="1"/>
  <c r="BC127"/>
  <c r="BY127" s="1"/>
  <c r="AU129"/>
  <c r="BQ129" s="1"/>
  <c r="BC129"/>
  <c r="BY129" s="1"/>
  <c r="AU131"/>
  <c r="BQ131" s="1"/>
  <c r="BC131"/>
  <c r="BY131" s="1"/>
  <c r="AU133"/>
  <c r="BQ133" s="1"/>
  <c r="BC133"/>
  <c r="BY133" s="1"/>
  <c r="AU135"/>
  <c r="BQ135" s="1"/>
  <c r="BC135"/>
  <c r="BY135" s="1"/>
  <c r="AU137"/>
  <c r="BQ137" s="1"/>
  <c r="BC137"/>
  <c r="BY137" s="1"/>
  <c r="AU139"/>
  <c r="BQ139" s="1"/>
  <c r="BC139"/>
  <c r="BY139" s="1"/>
  <c r="AU141"/>
  <c r="BQ141" s="1"/>
  <c r="BC141"/>
  <c r="BY141" s="1"/>
  <c r="AU143"/>
  <c r="BQ143" s="1"/>
  <c r="BC143"/>
  <c r="BY143" s="1"/>
  <c r="AU145"/>
  <c r="BQ145" s="1"/>
  <c r="BC145"/>
  <c r="BY145" s="1"/>
  <c r="AU147"/>
  <c r="BQ147" s="1"/>
  <c r="BC147"/>
  <c r="BY147" s="1"/>
  <c r="AU149"/>
  <c r="BQ149" s="1"/>
  <c r="BC149"/>
  <c r="BY149" s="1"/>
  <c r="AU151"/>
  <c r="BQ151" s="1"/>
  <c r="BC151"/>
  <c r="BY151" s="1"/>
  <c r="AU153"/>
  <c r="BQ153" s="1"/>
  <c r="BC153"/>
  <c r="BY153" s="1"/>
  <c r="AU155"/>
  <c r="BQ155" s="1"/>
  <c r="BC155"/>
  <c r="BY155" s="1"/>
  <c r="AU157"/>
  <c r="BQ157" s="1"/>
  <c r="BC157"/>
  <c r="BY157" s="1"/>
  <c r="AU159"/>
  <c r="BQ159" s="1"/>
  <c r="BC159"/>
  <c r="BY159" s="1"/>
  <c r="AU161"/>
  <c r="BQ161" s="1"/>
  <c r="BC161"/>
  <c r="BY161" s="1"/>
  <c r="AU163"/>
  <c r="BQ163" s="1"/>
  <c r="BC163"/>
  <c r="BY163" s="1"/>
  <c r="AU165"/>
  <c r="BQ165" s="1"/>
  <c r="BC165"/>
  <c r="BY165" s="1"/>
  <c r="AU167"/>
  <c r="BQ167" s="1"/>
  <c r="BC167"/>
  <c r="BY167" s="1"/>
  <c r="AU169"/>
  <c r="BQ169" s="1"/>
  <c r="BC169"/>
  <c r="BY169" s="1"/>
  <c r="AU171"/>
  <c r="BQ171" s="1"/>
  <c r="BC171"/>
  <c r="BY171" s="1"/>
  <c r="AU173"/>
  <c r="BQ173" s="1"/>
  <c r="BC173"/>
  <c r="BY173" s="1"/>
  <c r="AU175"/>
  <c r="BQ175" s="1"/>
  <c r="BC175"/>
  <c r="BY175" s="1"/>
  <c r="AU177"/>
  <c r="BQ177" s="1"/>
  <c r="BC177"/>
  <c r="BY177" s="1"/>
  <c r="AU179"/>
  <c r="BQ179" s="1"/>
  <c r="BC179"/>
  <c r="BY179" s="1"/>
  <c r="AU181"/>
  <c r="BQ181" s="1"/>
  <c r="BC181"/>
  <c r="BY181" s="1"/>
  <c r="AU183"/>
  <c r="BQ183" s="1"/>
  <c r="BC183"/>
  <c r="BY183" s="1"/>
  <c r="AU185"/>
  <c r="BQ185" s="1"/>
  <c r="BC185"/>
  <c r="BY185" s="1"/>
  <c r="AU188"/>
  <c r="BQ188" s="1"/>
  <c r="AU189"/>
  <c r="BQ189" s="1"/>
  <c r="AU190"/>
  <c r="BQ190" s="1"/>
  <c r="AV188"/>
  <c r="BR188" s="1"/>
  <c r="AV189"/>
  <c r="BR189" s="1"/>
  <c r="AV190"/>
  <c r="BR190" s="1"/>
  <c r="AX188"/>
  <c r="BT188" s="1"/>
  <c r="AX189"/>
  <c r="BT189" s="1"/>
  <c r="AX190"/>
  <c r="BT190" s="1"/>
  <c r="AZ188"/>
  <c r="BV188" s="1"/>
  <c r="AZ189"/>
  <c r="BV189" s="1"/>
  <c r="AZ190"/>
  <c r="BV190" s="1"/>
  <c r="BB188"/>
  <c r="BX188" s="1"/>
  <c r="BB189"/>
  <c r="BX189" s="1"/>
  <c r="BB190"/>
  <c r="BX190" s="1"/>
  <c r="BC186"/>
  <c r="BY186" s="1"/>
  <c r="BC187"/>
  <c r="BY187" s="1"/>
  <c r="BC188"/>
  <c r="BY188" s="1"/>
  <c r="BC189"/>
  <c r="BY189" s="1"/>
  <c r="BC190"/>
  <c r="BY190" s="1"/>
  <c r="BC191"/>
  <c r="BY191" s="1"/>
  <c r="AV71"/>
  <c r="BR71" s="1"/>
  <c r="AZ71"/>
  <c r="BV71" s="1"/>
  <c r="BD71"/>
  <c r="BH71"/>
  <c r="CD71" s="1"/>
  <c r="BL71"/>
  <c r="CH71" s="1"/>
  <c r="AU74"/>
  <c r="AY74"/>
  <c r="BU74" s="1"/>
  <c r="BC74"/>
  <c r="BY74" s="1"/>
  <c r="BG74"/>
  <c r="CC74" s="1"/>
  <c r="BK74"/>
  <c r="CG74" s="1"/>
  <c r="AV75"/>
  <c r="BR75" s="1"/>
  <c r="AZ75"/>
  <c r="BV75" s="1"/>
  <c r="BD75"/>
  <c r="BH75"/>
  <c r="CD75" s="1"/>
  <c r="BL75"/>
  <c r="CH75" s="1"/>
  <c r="AU78"/>
  <c r="AY78"/>
  <c r="BU78" s="1"/>
  <c r="BC78"/>
  <c r="BY78" s="1"/>
  <c r="BG78"/>
  <c r="CC78" s="1"/>
  <c r="BK78"/>
  <c r="CG78" s="1"/>
  <c r="AV79"/>
  <c r="BR79" s="1"/>
  <c r="AZ79"/>
  <c r="BV79" s="1"/>
  <c r="BD79"/>
  <c r="BH79"/>
  <c r="CD79" s="1"/>
  <c r="BL79"/>
  <c r="CH79" s="1"/>
  <c r="AU82"/>
  <c r="AY82"/>
  <c r="BU82" s="1"/>
  <c r="BC82"/>
  <c r="BY82" s="1"/>
  <c r="BG82"/>
  <c r="CC82" s="1"/>
  <c r="BK82"/>
  <c r="CG82" s="1"/>
  <c r="AV83"/>
  <c r="BR83" s="1"/>
  <c r="AZ83"/>
  <c r="BV83" s="1"/>
  <c r="BD83"/>
  <c r="BH83"/>
  <c r="CD83" s="1"/>
  <c r="BL83"/>
  <c r="CH83" s="1"/>
  <c r="AU86"/>
  <c r="AY86"/>
  <c r="BU86" s="1"/>
  <c r="BC86"/>
  <c r="BY86" s="1"/>
  <c r="BG86"/>
  <c r="CC86" s="1"/>
  <c r="BK86"/>
  <c r="CG86" s="1"/>
  <c r="AV87"/>
  <c r="BR87" s="1"/>
  <c r="AZ87"/>
  <c r="BV87" s="1"/>
  <c r="BD87"/>
  <c r="BH87"/>
  <c r="CD87" s="1"/>
  <c r="BL87"/>
  <c r="CH87" s="1"/>
  <c r="BZ141"/>
  <c r="BZ145"/>
  <c r="BZ153"/>
  <c r="BZ157"/>
  <c r="BZ161"/>
  <c r="BZ165"/>
  <c r="BZ169"/>
  <c r="BZ177"/>
  <c r="BE100"/>
  <c r="CA100" s="1"/>
  <c r="BE101"/>
  <c r="CA101" s="1"/>
  <c r="BE102"/>
  <c r="CA102" s="1"/>
  <c r="BE103"/>
  <c r="CA103" s="1"/>
  <c r="BE104"/>
  <c r="CA104" s="1"/>
  <c r="BE105"/>
  <c r="CA105" s="1"/>
  <c r="BE106"/>
  <c r="CA106" s="1"/>
  <c r="BE107"/>
  <c r="CA107" s="1"/>
  <c r="BE108"/>
  <c r="CA108" s="1"/>
  <c r="BE109"/>
  <c r="CA109" s="1"/>
  <c r="BE110"/>
  <c r="CA110" s="1"/>
  <c r="BE111"/>
  <c r="CA111" s="1"/>
  <c r="BE112"/>
  <c r="CA112" s="1"/>
  <c r="BE113"/>
  <c r="CA113" s="1"/>
  <c r="BE114"/>
  <c r="CA114" s="1"/>
  <c r="BE115"/>
  <c r="CA115" s="1"/>
  <c r="BE116"/>
  <c r="CA116" s="1"/>
  <c r="BE117"/>
  <c r="CA117" s="1"/>
  <c r="BE118"/>
  <c r="CA118" s="1"/>
  <c r="BE119"/>
  <c r="CA119" s="1"/>
  <c r="BE120"/>
  <c r="CA120" s="1"/>
  <c r="BE121"/>
  <c r="CA121" s="1"/>
  <c r="BE122"/>
  <c r="CA122" s="1"/>
  <c r="BE123"/>
  <c r="CA123" s="1"/>
  <c r="BE124"/>
  <c r="CA124" s="1"/>
  <c r="BE125"/>
  <c r="CA125" s="1"/>
  <c r="BE126"/>
  <c r="CA126" s="1"/>
  <c r="BE127"/>
  <c r="CA127" s="1"/>
  <c r="BE128"/>
  <c r="CA128" s="1"/>
  <c r="BE129"/>
  <c r="CA129" s="1"/>
  <c r="BE130"/>
  <c r="CA130" s="1"/>
  <c r="BE131"/>
  <c r="CA131" s="1"/>
  <c r="BE132"/>
  <c r="CA132" s="1"/>
  <c r="BE133"/>
  <c r="CA133" s="1"/>
  <c r="BE134"/>
  <c r="CA134" s="1"/>
  <c r="BE135"/>
  <c r="CA135" s="1"/>
  <c r="BE136"/>
  <c r="CA136" s="1"/>
  <c r="BE137"/>
  <c r="CA137" s="1"/>
  <c r="BE138"/>
  <c r="CA138" s="1"/>
  <c r="BE139"/>
  <c r="CA139" s="1"/>
  <c r="BE140"/>
  <c r="CA140" s="1"/>
  <c r="BE141"/>
  <c r="CA141" s="1"/>
  <c r="BE142"/>
  <c r="CA142" s="1"/>
  <c r="BE143"/>
  <c r="CA143" s="1"/>
  <c r="BE144"/>
  <c r="CA144" s="1"/>
  <c r="BE145"/>
  <c r="CA145" s="1"/>
  <c r="BE146"/>
  <c r="CA146" s="1"/>
  <c r="BE147"/>
  <c r="CA147" s="1"/>
  <c r="BE148"/>
  <c r="CA148" s="1"/>
  <c r="BE149"/>
  <c r="CA149" s="1"/>
  <c r="BE150"/>
  <c r="CA150" s="1"/>
  <c r="BE151"/>
  <c r="CA151" s="1"/>
  <c r="BE152"/>
  <c r="CA152" s="1"/>
  <c r="BE153"/>
  <c r="CA153" s="1"/>
  <c r="BE154"/>
  <c r="CA154" s="1"/>
  <c r="BE155"/>
  <c r="CA155" s="1"/>
  <c r="BE156"/>
  <c r="CA156" s="1"/>
  <c r="BE157"/>
  <c r="CA157" s="1"/>
  <c r="BE158"/>
  <c r="CA158" s="1"/>
  <c r="BE159"/>
  <c r="CA159" s="1"/>
  <c r="BE160"/>
  <c r="CA160" s="1"/>
  <c r="BE161"/>
  <c r="CA161" s="1"/>
  <c r="BE162"/>
  <c r="CA162" s="1"/>
  <c r="BE163"/>
  <c r="CA163" s="1"/>
  <c r="BE164"/>
  <c r="CA164" s="1"/>
  <c r="BE165"/>
  <c r="CA165" s="1"/>
  <c r="BE166"/>
  <c r="CA166" s="1"/>
  <c r="BE167"/>
  <c r="CA167" s="1"/>
  <c r="BE168"/>
  <c r="CA168" s="1"/>
  <c r="BE169"/>
  <c r="CA169" s="1"/>
  <c r="BE170"/>
  <c r="CA170" s="1"/>
  <c r="BE171"/>
  <c r="CA171" s="1"/>
  <c r="BE172"/>
  <c r="CA172" s="1"/>
  <c r="BE173"/>
  <c r="CA173" s="1"/>
  <c r="BE174"/>
  <c r="CA174" s="1"/>
  <c r="BE175"/>
  <c r="CA175" s="1"/>
  <c r="BE176"/>
  <c r="CA176" s="1"/>
  <c r="BE177"/>
  <c r="CA177" s="1"/>
  <c r="BE178"/>
  <c r="CA178" s="1"/>
  <c r="BE179"/>
  <c r="CA179" s="1"/>
  <c r="BE180"/>
  <c r="CA180" s="1"/>
  <c r="BE181"/>
  <c r="CA181" s="1"/>
  <c r="BE182"/>
  <c r="CA182" s="1"/>
  <c r="BE183"/>
  <c r="CA183" s="1"/>
  <c r="BE184"/>
  <c r="CA184" s="1"/>
  <c r="BE185"/>
  <c r="CA185" s="1"/>
  <c r="BE186"/>
  <c r="CA186" s="1"/>
  <c r="BE187"/>
  <c r="CA187" s="1"/>
  <c r="BE188"/>
  <c r="CA188" s="1"/>
  <c r="BE189"/>
  <c r="CA189" s="1"/>
  <c r="BE190"/>
  <c r="CA190" s="1"/>
  <c r="BE191"/>
  <c r="CA191" s="1"/>
  <c r="BE192"/>
  <c r="CA192" s="1"/>
  <c r="BE193"/>
  <c r="CA193" s="1"/>
  <c r="BE194"/>
  <c r="CA194" s="1"/>
  <c r="BE195"/>
  <c r="CA195" s="1"/>
  <c r="BG100"/>
  <c r="CC100" s="1"/>
  <c r="BG101"/>
  <c r="CC101" s="1"/>
  <c r="BG102"/>
  <c r="CC102" s="1"/>
  <c r="BG103"/>
  <c r="CC103" s="1"/>
  <c r="BG104"/>
  <c r="CC104" s="1"/>
  <c r="BG105"/>
  <c r="CC105" s="1"/>
  <c r="BG106"/>
  <c r="CC106" s="1"/>
  <c r="BG107"/>
  <c r="CC107" s="1"/>
  <c r="BG108"/>
  <c r="CC108" s="1"/>
  <c r="BG109"/>
  <c r="CC109" s="1"/>
  <c r="BG110"/>
  <c r="CC110" s="1"/>
  <c r="BG111"/>
  <c r="CC111" s="1"/>
  <c r="BG112"/>
  <c r="CC112" s="1"/>
  <c r="BG113"/>
  <c r="CC113" s="1"/>
  <c r="BG114"/>
  <c r="CC114" s="1"/>
  <c r="BG115"/>
  <c r="CC115" s="1"/>
  <c r="BG116"/>
  <c r="CC116" s="1"/>
  <c r="BG117"/>
  <c r="CC117" s="1"/>
  <c r="BG118"/>
  <c r="CC118" s="1"/>
  <c r="BG119"/>
  <c r="CC119" s="1"/>
  <c r="BG120"/>
  <c r="CC120" s="1"/>
  <c r="BG121"/>
  <c r="CC121" s="1"/>
  <c r="BG122"/>
  <c r="CC122" s="1"/>
  <c r="BG123"/>
  <c r="CC123" s="1"/>
  <c r="BG124"/>
  <c r="CC124" s="1"/>
  <c r="BG125"/>
  <c r="CC125" s="1"/>
  <c r="BG126"/>
  <c r="CC126" s="1"/>
  <c r="BG127"/>
  <c r="CC127" s="1"/>
  <c r="BG128"/>
  <c r="CC128" s="1"/>
  <c r="BG129"/>
  <c r="CC129" s="1"/>
  <c r="BG130"/>
  <c r="CC130" s="1"/>
  <c r="BG131"/>
  <c r="CC131" s="1"/>
  <c r="BG132"/>
  <c r="CC132" s="1"/>
  <c r="BG133"/>
  <c r="CC133" s="1"/>
  <c r="BG134"/>
  <c r="CC134" s="1"/>
  <c r="BG135"/>
  <c r="CC135" s="1"/>
  <c r="BG136"/>
  <c r="CC136" s="1"/>
  <c r="BG137"/>
  <c r="CC137" s="1"/>
  <c r="BG138"/>
  <c r="CC138" s="1"/>
  <c r="BG139"/>
  <c r="CC139" s="1"/>
  <c r="BG140"/>
  <c r="CC140" s="1"/>
  <c r="BG141"/>
  <c r="CC141" s="1"/>
  <c r="BG142"/>
  <c r="CC142" s="1"/>
  <c r="BG143"/>
  <c r="CC143" s="1"/>
  <c r="BG144"/>
  <c r="CC144" s="1"/>
  <c r="BG145"/>
  <c r="CC145" s="1"/>
  <c r="BG146"/>
  <c r="CC146" s="1"/>
  <c r="BG147"/>
  <c r="CC147" s="1"/>
  <c r="BG148"/>
  <c r="CC148" s="1"/>
  <c r="BG149"/>
  <c r="CC149" s="1"/>
  <c r="BG150"/>
  <c r="CC150" s="1"/>
  <c r="BG151"/>
  <c r="CC151" s="1"/>
  <c r="BG152"/>
  <c r="CC152" s="1"/>
  <c r="BG153"/>
  <c r="CC153" s="1"/>
  <c r="BG154"/>
  <c r="CC154" s="1"/>
  <c r="BG155"/>
  <c r="CC155" s="1"/>
  <c r="BG156"/>
  <c r="CC156" s="1"/>
  <c r="BG157"/>
  <c r="CC157" s="1"/>
  <c r="BG158"/>
  <c r="CC158" s="1"/>
  <c r="BG159"/>
  <c r="CC159" s="1"/>
  <c r="BG160"/>
  <c r="CC160" s="1"/>
  <c r="BG161"/>
  <c r="CC161" s="1"/>
  <c r="BG162"/>
  <c r="CC162" s="1"/>
  <c r="BG163"/>
  <c r="CC163" s="1"/>
  <c r="BG164"/>
  <c r="CC164" s="1"/>
  <c r="BG165"/>
  <c r="CC165" s="1"/>
  <c r="BG166"/>
  <c r="CC166" s="1"/>
  <c r="BG167"/>
  <c r="CC167" s="1"/>
  <c r="BG168"/>
  <c r="CC168" s="1"/>
  <c r="BG169"/>
  <c r="CC169" s="1"/>
  <c r="BG170"/>
  <c r="CC170" s="1"/>
  <c r="BG171"/>
  <c r="CC171" s="1"/>
  <c r="BG172"/>
  <c r="CC172" s="1"/>
  <c r="BG173"/>
  <c r="CC173" s="1"/>
  <c r="BG174"/>
  <c r="CC174" s="1"/>
  <c r="BG175"/>
  <c r="CC175" s="1"/>
  <c r="BG176"/>
  <c r="CC176" s="1"/>
  <c r="BG177"/>
  <c r="CC177" s="1"/>
  <c r="BG178"/>
  <c r="CC178" s="1"/>
  <c r="BG179"/>
  <c r="CC179" s="1"/>
  <c r="BG180"/>
  <c r="CC180" s="1"/>
  <c r="BG181"/>
  <c r="CC181" s="1"/>
  <c r="BG182"/>
  <c r="CC182" s="1"/>
  <c r="BG183"/>
  <c r="CC183" s="1"/>
  <c r="BG184"/>
  <c r="CC184" s="1"/>
  <c r="BG185"/>
  <c r="CC185" s="1"/>
  <c r="BG186"/>
  <c r="CC186" s="1"/>
  <c r="BG187"/>
  <c r="CC187" s="1"/>
  <c r="BG188"/>
  <c r="CC188" s="1"/>
  <c r="BG189"/>
  <c r="CC189" s="1"/>
  <c r="BG190"/>
  <c r="CC190" s="1"/>
  <c r="BG191"/>
  <c r="CC191" s="1"/>
  <c r="BG192"/>
  <c r="CC192" s="1"/>
  <c r="BG193"/>
  <c r="CC193" s="1"/>
  <c r="BG194"/>
  <c r="CC194" s="1"/>
  <c r="BG195"/>
  <c r="CC195" s="1"/>
  <c r="BI100"/>
  <c r="CE100" s="1"/>
  <c r="BI101"/>
  <c r="CE101" s="1"/>
  <c r="BI102"/>
  <c r="CE102" s="1"/>
  <c r="BI103"/>
  <c r="CE103" s="1"/>
  <c r="BI104"/>
  <c r="CE104" s="1"/>
  <c r="BI105"/>
  <c r="CE105" s="1"/>
  <c r="BI106"/>
  <c r="CE106" s="1"/>
  <c r="BI107"/>
  <c r="CE107" s="1"/>
  <c r="BI108"/>
  <c r="CE108" s="1"/>
  <c r="BI109"/>
  <c r="CE109" s="1"/>
  <c r="BI110"/>
  <c r="CE110" s="1"/>
  <c r="BI111"/>
  <c r="CE111" s="1"/>
  <c r="BI112"/>
  <c r="CE112" s="1"/>
  <c r="BI113"/>
  <c r="CE113" s="1"/>
  <c r="BI114"/>
  <c r="CE114" s="1"/>
  <c r="BI115"/>
  <c r="CE115" s="1"/>
  <c r="BI116"/>
  <c r="CE116" s="1"/>
  <c r="BI117"/>
  <c r="CE117" s="1"/>
  <c r="BI118"/>
  <c r="CE118" s="1"/>
  <c r="BI119"/>
  <c r="CE119" s="1"/>
  <c r="BI120"/>
  <c r="CE120" s="1"/>
  <c r="BI121"/>
  <c r="CE121" s="1"/>
  <c r="BI122"/>
  <c r="CE122" s="1"/>
  <c r="BI123"/>
  <c r="CE123" s="1"/>
  <c r="BI124"/>
  <c r="CE124" s="1"/>
  <c r="BI125"/>
  <c r="CE125" s="1"/>
  <c r="BI126"/>
  <c r="CE126" s="1"/>
  <c r="BI127"/>
  <c r="CE127" s="1"/>
  <c r="BI128"/>
  <c r="CE128" s="1"/>
  <c r="BI129"/>
  <c r="CE129" s="1"/>
  <c r="BI130"/>
  <c r="CE130" s="1"/>
  <c r="BI131"/>
  <c r="CE131" s="1"/>
  <c r="BI132"/>
  <c r="CE132" s="1"/>
  <c r="BI133"/>
  <c r="CE133" s="1"/>
  <c r="BI134"/>
  <c r="CE134" s="1"/>
  <c r="BI135"/>
  <c r="CE135" s="1"/>
  <c r="BI136"/>
  <c r="CE136" s="1"/>
  <c r="BI137"/>
  <c r="CE137" s="1"/>
  <c r="BI138"/>
  <c r="CE138" s="1"/>
  <c r="BI139"/>
  <c r="CE139" s="1"/>
  <c r="BI140"/>
  <c r="CE140" s="1"/>
  <c r="BI141"/>
  <c r="CE141" s="1"/>
  <c r="BI142"/>
  <c r="CE142" s="1"/>
  <c r="BI143"/>
  <c r="CE143" s="1"/>
  <c r="BI144"/>
  <c r="CE144" s="1"/>
  <c r="BI145"/>
  <c r="CE145" s="1"/>
  <c r="BI146"/>
  <c r="CE146" s="1"/>
  <c r="BI147"/>
  <c r="CE147" s="1"/>
  <c r="BI148"/>
  <c r="CE148" s="1"/>
  <c r="BI149"/>
  <c r="CE149" s="1"/>
  <c r="BI150"/>
  <c r="CE150" s="1"/>
  <c r="BI151"/>
  <c r="CE151" s="1"/>
  <c r="BI152"/>
  <c r="CE152" s="1"/>
  <c r="BI153"/>
  <c r="CE153" s="1"/>
  <c r="BI154"/>
  <c r="CE154" s="1"/>
  <c r="BI155"/>
  <c r="CE155" s="1"/>
  <c r="BI156"/>
  <c r="CE156" s="1"/>
  <c r="BI157"/>
  <c r="CE157" s="1"/>
  <c r="BI158"/>
  <c r="CE158" s="1"/>
  <c r="BI159"/>
  <c r="CE159" s="1"/>
  <c r="BI160"/>
  <c r="CE160" s="1"/>
  <c r="BI161"/>
  <c r="CE161" s="1"/>
  <c r="BI162"/>
  <c r="CE162" s="1"/>
  <c r="BI163"/>
  <c r="CE163" s="1"/>
  <c r="BI164"/>
  <c r="CE164" s="1"/>
  <c r="BI165"/>
  <c r="CE165" s="1"/>
  <c r="BI166"/>
  <c r="CE166" s="1"/>
  <c r="BI167"/>
  <c r="CE167" s="1"/>
  <c r="BI168"/>
  <c r="CE168" s="1"/>
  <c r="BI169"/>
  <c r="CE169" s="1"/>
  <c r="BI170"/>
  <c r="CE170" s="1"/>
  <c r="BI171"/>
  <c r="CE171" s="1"/>
  <c r="BI172"/>
  <c r="CE172" s="1"/>
  <c r="BI173"/>
  <c r="CE173" s="1"/>
  <c r="BI174"/>
  <c r="CE174" s="1"/>
  <c r="BI175"/>
  <c r="CE175" s="1"/>
  <c r="BI176"/>
  <c r="CE176" s="1"/>
  <c r="BI177"/>
  <c r="CE177" s="1"/>
  <c r="BI178"/>
  <c r="CE178" s="1"/>
  <c r="BI179"/>
  <c r="CE179" s="1"/>
  <c r="BI180"/>
  <c r="CE180" s="1"/>
  <c r="BI181"/>
  <c r="CE181" s="1"/>
  <c r="BI182"/>
  <c r="CE182" s="1"/>
  <c r="BI183"/>
  <c r="CE183" s="1"/>
  <c r="BI184"/>
  <c r="CE184" s="1"/>
  <c r="BI185"/>
  <c r="CE185" s="1"/>
  <c r="BI186"/>
  <c r="CE186" s="1"/>
  <c r="BI187"/>
  <c r="CE187" s="1"/>
  <c r="BI188"/>
  <c r="CE188" s="1"/>
  <c r="BI189"/>
  <c r="CE189" s="1"/>
  <c r="BI190"/>
  <c r="CE190" s="1"/>
  <c r="BI191"/>
  <c r="CE191" s="1"/>
  <c r="BI192"/>
  <c r="CE192" s="1"/>
  <c r="BI193"/>
  <c r="CE193" s="1"/>
  <c r="BI194"/>
  <c r="CE194" s="1"/>
  <c r="BI195"/>
  <c r="CE195" s="1"/>
  <c r="BK100"/>
  <c r="CG100" s="1"/>
  <c r="BK101"/>
  <c r="CG101" s="1"/>
  <c r="BK102"/>
  <c r="CG102" s="1"/>
  <c r="BK103"/>
  <c r="CG103" s="1"/>
  <c r="BK104"/>
  <c r="CG104" s="1"/>
  <c r="BK105"/>
  <c r="CG105" s="1"/>
  <c r="BK106"/>
  <c r="CG106" s="1"/>
  <c r="BK107"/>
  <c r="CG107" s="1"/>
  <c r="BK108"/>
  <c r="CG108" s="1"/>
  <c r="BK109"/>
  <c r="CG109" s="1"/>
  <c r="BK110"/>
  <c r="CG110" s="1"/>
  <c r="BK111"/>
  <c r="CG111" s="1"/>
  <c r="BK112"/>
  <c r="CG112" s="1"/>
  <c r="BK113"/>
  <c r="CG113" s="1"/>
  <c r="BK114"/>
  <c r="CG114" s="1"/>
  <c r="BK115"/>
  <c r="CG115" s="1"/>
  <c r="BK116"/>
  <c r="CG116" s="1"/>
  <c r="BK117"/>
  <c r="CG117" s="1"/>
  <c r="BK118"/>
  <c r="CG118" s="1"/>
  <c r="BK119"/>
  <c r="CG119" s="1"/>
  <c r="BK120"/>
  <c r="CG120" s="1"/>
  <c r="BK121"/>
  <c r="CG121" s="1"/>
  <c r="BK122"/>
  <c r="CG122" s="1"/>
  <c r="BK123"/>
  <c r="CG123" s="1"/>
  <c r="BK124"/>
  <c r="CG124" s="1"/>
  <c r="BK125"/>
  <c r="CG125" s="1"/>
  <c r="BK126"/>
  <c r="CG126" s="1"/>
  <c r="BK127"/>
  <c r="CG127" s="1"/>
  <c r="BK128"/>
  <c r="CG128" s="1"/>
  <c r="BK129"/>
  <c r="CG129" s="1"/>
  <c r="BK130"/>
  <c r="CG130" s="1"/>
  <c r="BK131"/>
  <c r="CG131" s="1"/>
  <c r="BK132"/>
  <c r="CG132" s="1"/>
  <c r="BK133"/>
  <c r="CG133" s="1"/>
  <c r="BK134"/>
  <c r="CG134" s="1"/>
  <c r="BK135"/>
  <c r="CG135" s="1"/>
  <c r="BK136"/>
  <c r="CG136" s="1"/>
  <c r="BK137"/>
  <c r="CG137" s="1"/>
  <c r="BK138"/>
  <c r="CG138" s="1"/>
  <c r="BK139"/>
  <c r="CG139" s="1"/>
  <c r="BK140"/>
  <c r="CG140" s="1"/>
  <c r="BK141"/>
  <c r="CG141" s="1"/>
  <c r="BK142"/>
  <c r="CG142" s="1"/>
  <c r="BK143"/>
  <c r="CG143" s="1"/>
  <c r="BK144"/>
  <c r="CG144" s="1"/>
  <c r="BK145"/>
  <c r="CG145" s="1"/>
  <c r="BK146"/>
  <c r="CG146" s="1"/>
  <c r="BK147"/>
  <c r="CG147" s="1"/>
  <c r="BK148"/>
  <c r="CG148" s="1"/>
  <c r="BK149"/>
  <c r="CG149" s="1"/>
  <c r="BK150"/>
  <c r="CG150" s="1"/>
  <c r="BK151"/>
  <c r="CG151" s="1"/>
  <c r="BK152"/>
  <c r="CG152" s="1"/>
  <c r="BK153"/>
  <c r="CG153" s="1"/>
  <c r="BK154"/>
  <c r="CG154" s="1"/>
  <c r="BK155"/>
  <c r="CG155" s="1"/>
  <c r="BK156"/>
  <c r="CG156" s="1"/>
  <c r="BK157"/>
  <c r="CG157" s="1"/>
  <c r="BK158"/>
  <c r="CG158" s="1"/>
  <c r="BK159"/>
  <c r="CG159" s="1"/>
  <c r="BK160"/>
  <c r="CG160" s="1"/>
  <c r="BK161"/>
  <c r="CG161" s="1"/>
  <c r="BK162"/>
  <c r="CG162" s="1"/>
  <c r="BK163"/>
  <c r="CG163" s="1"/>
  <c r="BK164"/>
  <c r="CG164" s="1"/>
  <c r="BK165"/>
  <c r="CG165" s="1"/>
  <c r="BK166"/>
  <c r="CG166" s="1"/>
  <c r="BK167"/>
  <c r="CG167" s="1"/>
  <c r="BK168"/>
  <c r="CG168" s="1"/>
  <c r="BK169"/>
  <c r="CG169" s="1"/>
  <c r="BK170"/>
  <c r="CG170" s="1"/>
  <c r="BK171"/>
  <c r="CG171" s="1"/>
  <c r="BK172"/>
  <c r="CG172" s="1"/>
  <c r="BK173"/>
  <c r="CG173" s="1"/>
  <c r="BK174"/>
  <c r="CG174" s="1"/>
  <c r="BK175"/>
  <c r="CG175" s="1"/>
  <c r="BK176"/>
  <c r="CG176" s="1"/>
  <c r="BK177"/>
  <c r="CG177" s="1"/>
  <c r="BK178"/>
  <c r="CG178" s="1"/>
  <c r="BK179"/>
  <c r="CG179" s="1"/>
  <c r="BK180"/>
  <c r="CG180" s="1"/>
  <c r="BK181"/>
  <c r="CG181" s="1"/>
  <c r="BK182"/>
  <c r="CG182" s="1"/>
  <c r="BK183"/>
  <c r="CG183" s="1"/>
  <c r="BK184"/>
  <c r="CG184" s="1"/>
  <c r="BK185"/>
  <c r="CG185" s="1"/>
  <c r="BK186"/>
  <c r="CG186" s="1"/>
  <c r="BK187"/>
  <c r="CG187" s="1"/>
  <c r="BK188"/>
  <c r="CG188" s="1"/>
  <c r="BK189"/>
  <c r="CG189" s="1"/>
  <c r="BK190"/>
  <c r="CG190" s="1"/>
  <c r="BK191"/>
  <c r="CG191" s="1"/>
  <c r="BK192"/>
  <c r="CG192" s="1"/>
  <c r="BK193"/>
  <c r="CG193" s="1"/>
  <c r="BK194"/>
  <c r="CG194" s="1"/>
  <c r="BK195"/>
  <c r="CG195" s="1"/>
  <c r="BM100"/>
  <c r="CI100" s="1"/>
  <c r="BM101"/>
  <c r="CI101" s="1"/>
  <c r="BM102"/>
  <c r="CI102" s="1"/>
  <c r="BM103"/>
  <c r="CI103" s="1"/>
  <c r="BM104"/>
  <c r="CI104" s="1"/>
  <c r="BM105"/>
  <c r="CI105" s="1"/>
  <c r="BM106"/>
  <c r="CI106" s="1"/>
  <c r="BM107"/>
  <c r="CI107" s="1"/>
  <c r="BM108"/>
  <c r="CI108" s="1"/>
  <c r="BM109"/>
  <c r="CI109" s="1"/>
  <c r="BM110"/>
  <c r="CI110" s="1"/>
  <c r="BM111"/>
  <c r="CI111" s="1"/>
  <c r="BM112"/>
  <c r="CI112" s="1"/>
  <c r="BM113"/>
  <c r="CI113" s="1"/>
  <c r="BM114"/>
  <c r="CI114" s="1"/>
  <c r="BM115"/>
  <c r="CI115" s="1"/>
  <c r="BM116"/>
  <c r="CI116" s="1"/>
  <c r="BM117"/>
  <c r="CI117" s="1"/>
  <c r="BM118"/>
  <c r="CI118" s="1"/>
  <c r="BM119"/>
  <c r="CI119" s="1"/>
  <c r="BM120"/>
  <c r="CI120" s="1"/>
  <c r="BM121"/>
  <c r="CI121" s="1"/>
  <c r="BM122"/>
  <c r="CI122" s="1"/>
  <c r="BM123"/>
  <c r="CI123" s="1"/>
  <c r="BM124"/>
  <c r="CI124" s="1"/>
  <c r="BM125"/>
  <c r="CI125" s="1"/>
  <c r="BM126"/>
  <c r="CI126" s="1"/>
  <c r="BM127"/>
  <c r="CI127" s="1"/>
  <c r="BM128"/>
  <c r="CI128" s="1"/>
  <c r="BM129"/>
  <c r="CI129" s="1"/>
  <c r="BM130"/>
  <c r="CI130" s="1"/>
  <c r="BM131"/>
  <c r="CI131" s="1"/>
  <c r="BM132"/>
  <c r="CI132" s="1"/>
  <c r="BM133"/>
  <c r="CI133" s="1"/>
  <c r="BM134"/>
  <c r="CI134" s="1"/>
  <c r="BM135"/>
  <c r="CI135" s="1"/>
  <c r="BM136"/>
  <c r="CI136" s="1"/>
  <c r="BM137"/>
  <c r="CI137" s="1"/>
  <c r="BM138"/>
  <c r="CI138" s="1"/>
  <c r="BM139"/>
  <c r="CI139" s="1"/>
  <c r="BM140"/>
  <c r="CI140" s="1"/>
  <c r="BM141"/>
  <c r="CI141" s="1"/>
  <c r="BM142"/>
  <c r="CI142" s="1"/>
  <c r="BM143"/>
  <c r="CI143" s="1"/>
  <c r="BM144"/>
  <c r="CI144" s="1"/>
  <c r="BM145"/>
  <c r="CI145" s="1"/>
  <c r="BM146"/>
  <c r="CI146" s="1"/>
  <c r="BM147"/>
  <c r="CI147" s="1"/>
  <c r="BM148"/>
  <c r="CI148" s="1"/>
  <c r="BM149"/>
  <c r="CI149" s="1"/>
  <c r="BM150"/>
  <c r="CI150" s="1"/>
  <c r="BM151"/>
  <c r="CI151" s="1"/>
  <c r="BM152"/>
  <c r="CI152" s="1"/>
  <c r="BM153"/>
  <c r="CI153" s="1"/>
  <c r="BM154"/>
  <c r="CI154" s="1"/>
  <c r="BM155"/>
  <c r="CI155" s="1"/>
  <c r="BM156"/>
  <c r="CI156" s="1"/>
  <c r="BM157"/>
  <c r="CI157" s="1"/>
  <c r="BM158"/>
  <c r="CI158" s="1"/>
  <c r="BM159"/>
  <c r="CI159" s="1"/>
  <c r="BM160"/>
  <c r="CI160" s="1"/>
  <c r="BM161"/>
  <c r="CI161" s="1"/>
  <c r="BM162"/>
  <c r="CI162" s="1"/>
  <c r="BM163"/>
  <c r="CI163" s="1"/>
  <c r="BM164"/>
  <c r="CI164" s="1"/>
  <c r="BM165"/>
  <c r="CI165" s="1"/>
  <c r="BM166"/>
  <c r="CI166" s="1"/>
  <c r="BM167"/>
  <c r="CI167" s="1"/>
  <c r="BM168"/>
  <c r="CI168" s="1"/>
  <c r="BM169"/>
  <c r="CI169" s="1"/>
  <c r="BM170"/>
  <c r="CI170" s="1"/>
  <c r="BM171"/>
  <c r="CI171" s="1"/>
  <c r="BM172"/>
  <c r="CI172" s="1"/>
  <c r="BM173"/>
  <c r="CI173" s="1"/>
  <c r="BM174"/>
  <c r="CI174" s="1"/>
  <c r="BM175"/>
  <c r="CI175" s="1"/>
  <c r="BM176"/>
  <c r="CI176" s="1"/>
  <c r="BM177"/>
  <c r="CI177" s="1"/>
  <c r="BM178"/>
  <c r="CI178" s="1"/>
  <c r="BM179"/>
  <c r="CI179" s="1"/>
  <c r="BM180"/>
  <c r="CI180" s="1"/>
  <c r="BM181"/>
  <c r="CI181" s="1"/>
  <c r="BM182"/>
  <c r="CI182" s="1"/>
  <c r="BM183"/>
  <c r="CI183" s="1"/>
  <c r="BM184"/>
  <c r="CI184" s="1"/>
  <c r="BM185"/>
  <c r="CI185" s="1"/>
  <c r="BM186"/>
  <c r="CI186" s="1"/>
  <c r="BM187"/>
  <c r="CI187" s="1"/>
  <c r="BM188"/>
  <c r="CI188" s="1"/>
  <c r="BM189"/>
  <c r="CI189" s="1"/>
  <c r="BM190"/>
  <c r="CI190" s="1"/>
  <c r="BM191"/>
  <c r="CI191" s="1"/>
  <c r="BM192"/>
  <c r="CI192" s="1"/>
  <c r="BM193"/>
  <c r="CI193" s="1"/>
  <c r="BM194"/>
  <c r="CI194" s="1"/>
  <c r="BM195"/>
  <c r="CI195" s="1"/>
  <c r="BZ104"/>
  <c r="BZ108"/>
  <c r="BZ112"/>
  <c r="BZ116"/>
  <c r="BZ120"/>
  <c r="AC5" i="1"/>
  <c r="R8"/>
  <c r="R10"/>
  <c r="AB5"/>
  <c r="R9"/>
  <c r="R11"/>
  <c r="BD124" i="12"/>
  <c r="BF126"/>
  <c r="CB126" s="1"/>
  <c r="BJ126"/>
  <c r="CF126" s="1"/>
  <c r="BD128"/>
  <c r="BH128"/>
  <c r="CD128" s="1"/>
  <c r="BL128"/>
  <c r="CH128" s="1"/>
  <c r="BF130"/>
  <c r="CB130" s="1"/>
  <c r="BJ130"/>
  <c r="CF130" s="1"/>
  <c r="BD132"/>
  <c r="BH132"/>
  <c r="CD132" s="1"/>
  <c r="BL132"/>
  <c r="CH132" s="1"/>
  <c r="BF134"/>
  <c r="CB134" s="1"/>
  <c r="BJ134"/>
  <c r="CF134" s="1"/>
  <c r="BD136"/>
  <c r="BH136"/>
  <c r="CD136" s="1"/>
  <c r="BL136"/>
  <c r="CH136" s="1"/>
  <c r="BF138"/>
  <c r="CB138" s="1"/>
  <c r="BJ138"/>
  <c r="CF138" s="1"/>
  <c r="BD140"/>
  <c r="BH140"/>
  <c r="CD140" s="1"/>
  <c r="BL140"/>
  <c r="CH140" s="1"/>
  <c r="BF142"/>
  <c r="CB142" s="1"/>
  <c r="BJ142"/>
  <c r="CF142" s="1"/>
  <c r="BD144"/>
  <c r="BH144"/>
  <c r="CD144" s="1"/>
  <c r="BL144"/>
  <c r="CH144" s="1"/>
  <c r="BF146"/>
  <c r="CB146" s="1"/>
  <c r="BJ146"/>
  <c r="CF146" s="1"/>
  <c r="BD148"/>
  <c r="BH148"/>
  <c r="CD148" s="1"/>
  <c r="BL148"/>
  <c r="CH148" s="1"/>
  <c r="BF150"/>
  <c r="CB150" s="1"/>
  <c r="BJ150"/>
  <c r="CF150" s="1"/>
  <c r="BD152"/>
  <c r="BH152"/>
  <c r="CD152" s="1"/>
  <c r="BL152"/>
  <c r="CH152" s="1"/>
  <c r="BF154"/>
  <c r="CB154" s="1"/>
  <c r="BJ154"/>
  <c r="CF154" s="1"/>
  <c r="BD156"/>
  <c r="BH156"/>
  <c r="CD156" s="1"/>
  <c r="BL156"/>
  <c r="CH156" s="1"/>
  <c r="BF158"/>
  <c r="CB158" s="1"/>
  <c r="BJ158"/>
  <c r="CF158" s="1"/>
  <c r="BD160"/>
  <c r="BH160"/>
  <c r="CD160" s="1"/>
  <c r="BL160"/>
  <c r="CH160" s="1"/>
  <c r="BF162"/>
  <c r="CB162" s="1"/>
  <c r="BJ162"/>
  <c r="CF162" s="1"/>
  <c r="BD164"/>
  <c r="BH164"/>
  <c r="CD164" s="1"/>
  <c r="BL164"/>
  <c r="CH164" s="1"/>
  <c r="BF166"/>
  <c r="CB166" s="1"/>
  <c r="BJ166"/>
  <c r="CF166" s="1"/>
  <c r="BD168"/>
  <c r="BH168"/>
  <c r="CD168" s="1"/>
  <c r="BL168"/>
  <c r="CH168" s="1"/>
  <c r="BF170"/>
  <c r="CB170" s="1"/>
  <c r="BJ170"/>
  <c r="CF170" s="1"/>
  <c r="BD172"/>
  <c r="BH172"/>
  <c r="CD172" s="1"/>
  <c r="BL172"/>
  <c r="CH172" s="1"/>
  <c r="BF174"/>
  <c r="CB174" s="1"/>
  <c r="BJ174"/>
  <c r="CF174" s="1"/>
  <c r="BD176"/>
  <c r="BH176"/>
  <c r="CD176" s="1"/>
  <c r="BL176"/>
  <c r="CH176" s="1"/>
  <c r="BF178"/>
  <c r="CB178" s="1"/>
  <c r="BJ178"/>
  <c r="CF178" s="1"/>
  <c r="BH179"/>
  <c r="CD179" s="1"/>
  <c r="BL179"/>
  <c r="CH179" s="1"/>
  <c r="BF180"/>
  <c r="CB180" s="1"/>
  <c r="BJ180"/>
  <c r="CF180" s="1"/>
  <c r="BD181"/>
  <c r="BH181"/>
  <c r="CD181" s="1"/>
  <c r="BL181"/>
  <c r="CH181" s="1"/>
  <c r="BF182"/>
  <c r="CB182" s="1"/>
  <c r="BJ182"/>
  <c r="CF182" s="1"/>
  <c r="BD183"/>
  <c r="BH183"/>
  <c r="CD183" s="1"/>
  <c r="BL183"/>
  <c r="CH183" s="1"/>
  <c r="BZ127"/>
  <c r="BZ131"/>
  <c r="BZ135"/>
  <c r="BZ139"/>
  <c r="BZ143"/>
  <c r="BZ147"/>
  <c r="BZ151"/>
  <c r="BZ155"/>
  <c r="BZ159"/>
  <c r="BZ163"/>
  <c r="BZ167"/>
  <c r="BZ171"/>
  <c r="BZ175"/>
  <c r="BZ179"/>
  <c r="BD100"/>
  <c r="BD186"/>
  <c r="BD187"/>
  <c r="BD188"/>
  <c r="BD189"/>
  <c r="BD190"/>
  <c r="BD191"/>
  <c r="BD192"/>
  <c r="BD193"/>
  <c r="BD194"/>
  <c r="BD195"/>
  <c r="BF100"/>
  <c r="CB100" s="1"/>
  <c r="BF186"/>
  <c r="CB186" s="1"/>
  <c r="BF187"/>
  <c r="CB187" s="1"/>
  <c r="BF188"/>
  <c r="CB188" s="1"/>
  <c r="BF189"/>
  <c r="CB189" s="1"/>
  <c r="BF190"/>
  <c r="CB190" s="1"/>
  <c r="BF191"/>
  <c r="CB191" s="1"/>
  <c r="BF192"/>
  <c r="CB192" s="1"/>
  <c r="BF193"/>
  <c r="CB193" s="1"/>
  <c r="BF194"/>
  <c r="CB194" s="1"/>
  <c r="BF195"/>
  <c r="CB195" s="1"/>
  <c r="BH100"/>
  <c r="CD100" s="1"/>
  <c r="BH186"/>
  <c r="CD186" s="1"/>
  <c r="BH187"/>
  <c r="CD187" s="1"/>
  <c r="BH188"/>
  <c r="CD188" s="1"/>
  <c r="BH189"/>
  <c r="CD189" s="1"/>
  <c r="BH190"/>
  <c r="CD190" s="1"/>
  <c r="BH191"/>
  <c r="CD191" s="1"/>
  <c r="BH192"/>
  <c r="CD192" s="1"/>
  <c r="BH193"/>
  <c r="CD193" s="1"/>
  <c r="BH194"/>
  <c r="CD194" s="1"/>
  <c r="BH195"/>
  <c r="CD195" s="1"/>
  <c r="BJ100"/>
  <c r="CF100" s="1"/>
  <c r="BJ186"/>
  <c r="CF186" s="1"/>
  <c r="BJ187"/>
  <c r="CF187" s="1"/>
  <c r="BJ188"/>
  <c r="CF188" s="1"/>
  <c r="BJ189"/>
  <c r="CF189" s="1"/>
  <c r="BJ190"/>
  <c r="CF190" s="1"/>
  <c r="BJ191"/>
  <c r="CF191" s="1"/>
  <c r="BJ192"/>
  <c r="CF192" s="1"/>
  <c r="BJ193"/>
  <c r="CF193" s="1"/>
  <c r="BJ194"/>
  <c r="CF194" s="1"/>
  <c r="BJ195"/>
  <c r="CF195" s="1"/>
  <c r="BL100"/>
  <c r="CH100" s="1"/>
  <c r="BL186"/>
  <c r="CH186" s="1"/>
  <c r="BL187"/>
  <c r="CH187" s="1"/>
  <c r="BL188"/>
  <c r="CH188" s="1"/>
  <c r="BL189"/>
  <c r="CH189" s="1"/>
  <c r="BL190"/>
  <c r="CH190" s="1"/>
  <c r="BL191"/>
  <c r="CH191" s="1"/>
  <c r="BL192"/>
  <c r="CH192" s="1"/>
  <c r="BL193"/>
  <c r="CH193" s="1"/>
  <c r="BL194"/>
  <c r="CH194" s="1"/>
  <c r="BL195"/>
  <c r="CH195" s="1"/>
  <c r="BD102"/>
  <c r="BH102"/>
  <c r="CD102" s="1"/>
  <c r="BL102"/>
  <c r="CH102" s="1"/>
  <c r="BF104"/>
  <c r="BJ104"/>
  <c r="CF104" s="1"/>
  <c r="BD106"/>
  <c r="BH106"/>
  <c r="CD106" s="1"/>
  <c r="BL106"/>
  <c r="CH106" s="1"/>
  <c r="BF108"/>
  <c r="BJ108"/>
  <c r="CF108" s="1"/>
  <c r="BD110"/>
  <c r="BH110"/>
  <c r="CD110" s="1"/>
  <c r="BL110"/>
  <c r="CH110" s="1"/>
  <c r="BF112"/>
  <c r="BJ112"/>
  <c r="CF112" s="1"/>
  <c r="BD114"/>
  <c r="BH114"/>
  <c r="CD114" s="1"/>
  <c r="BL114"/>
  <c r="CH114" s="1"/>
  <c r="BF116"/>
  <c r="BJ116"/>
  <c r="CF116" s="1"/>
  <c r="BD118"/>
  <c r="BH118"/>
  <c r="CD118" s="1"/>
  <c r="BL118"/>
  <c r="CH118" s="1"/>
  <c r="BF120"/>
  <c r="BJ120"/>
  <c r="CF120" s="1"/>
  <c r="BD122"/>
  <c r="BH122"/>
  <c r="CD122" s="1"/>
  <c r="BL122"/>
  <c r="CH122" s="1"/>
  <c r="BF124"/>
  <c r="CB124" s="1"/>
  <c r="BJ124"/>
  <c r="CF124" s="1"/>
  <c r="BD126"/>
  <c r="BH126"/>
  <c r="CD126" s="1"/>
  <c r="BL126"/>
  <c r="CH126" s="1"/>
  <c r="BF128"/>
  <c r="CB128" s="1"/>
  <c r="BJ128"/>
  <c r="CF128" s="1"/>
  <c r="BD130"/>
  <c r="BH130"/>
  <c r="CD130" s="1"/>
  <c r="BL130"/>
  <c r="CH130" s="1"/>
  <c r="BF132"/>
  <c r="CB132" s="1"/>
  <c r="BJ132"/>
  <c r="CF132" s="1"/>
  <c r="BD134"/>
  <c r="BH134"/>
  <c r="CD134" s="1"/>
  <c r="BL134"/>
  <c r="CH134" s="1"/>
  <c r="BF136"/>
  <c r="CB136" s="1"/>
  <c r="BJ136"/>
  <c r="CF136" s="1"/>
  <c r="BD138"/>
  <c r="BH138"/>
  <c r="CD138" s="1"/>
  <c r="BL138"/>
  <c r="CH138" s="1"/>
  <c r="BF140"/>
  <c r="CB140" s="1"/>
  <c r="BJ140"/>
  <c r="CF140" s="1"/>
  <c r="BD142"/>
  <c r="BH142"/>
  <c r="CD142" s="1"/>
  <c r="BL142"/>
  <c r="CH142" s="1"/>
  <c r="BF144"/>
  <c r="CB144" s="1"/>
  <c r="BJ144"/>
  <c r="CF144" s="1"/>
  <c r="BD146"/>
  <c r="BH146"/>
  <c r="CD146" s="1"/>
  <c r="BL146"/>
  <c r="CH146" s="1"/>
  <c r="BF148"/>
  <c r="CB148" s="1"/>
  <c r="BJ148"/>
  <c r="CF148" s="1"/>
  <c r="BD150"/>
  <c r="BH150"/>
  <c r="CD150" s="1"/>
  <c r="BL150"/>
  <c r="CH150" s="1"/>
  <c r="BF152"/>
  <c r="CB152" s="1"/>
  <c r="BJ152"/>
  <c r="CF152" s="1"/>
  <c r="BD154"/>
  <c r="BH154"/>
  <c r="CD154" s="1"/>
  <c r="BL154"/>
  <c r="CH154" s="1"/>
  <c r="BF156"/>
  <c r="CB156" s="1"/>
  <c r="BJ156"/>
  <c r="CF156" s="1"/>
  <c r="BD158"/>
  <c r="BH158"/>
  <c r="CD158" s="1"/>
  <c r="BL158"/>
  <c r="CH158" s="1"/>
  <c r="BF160"/>
  <c r="CB160" s="1"/>
  <c r="BJ160"/>
  <c r="CF160" s="1"/>
  <c r="BD162"/>
  <c r="BH162"/>
  <c r="CD162" s="1"/>
  <c r="BL162"/>
  <c r="CH162" s="1"/>
  <c r="BF164"/>
  <c r="CB164" s="1"/>
  <c r="BJ164"/>
  <c r="CF164" s="1"/>
  <c r="BD166"/>
  <c r="BH166"/>
  <c r="CD166" s="1"/>
  <c r="BL166"/>
  <c r="CH166" s="1"/>
  <c r="BF168"/>
  <c r="CB168" s="1"/>
  <c r="BJ168"/>
  <c r="CF168" s="1"/>
  <c r="BD170"/>
  <c r="BH170"/>
  <c r="CD170" s="1"/>
  <c r="BL170"/>
  <c r="CH170" s="1"/>
  <c r="BF172"/>
  <c r="CB172" s="1"/>
  <c r="BJ172"/>
  <c r="CF172" s="1"/>
  <c r="BD174"/>
  <c r="BH174"/>
  <c r="CD174" s="1"/>
  <c r="BL174"/>
  <c r="CH174" s="1"/>
  <c r="BF176"/>
  <c r="CB176" s="1"/>
  <c r="BJ176"/>
  <c r="CF176" s="1"/>
  <c r="BD178"/>
  <c r="BH178"/>
  <c r="CD178" s="1"/>
  <c r="BL178"/>
  <c r="CH178" s="1"/>
  <c r="BJ179"/>
  <c r="CF179" s="1"/>
  <c r="BD180"/>
  <c r="BH180"/>
  <c r="CD180" s="1"/>
  <c r="BL180"/>
  <c r="CH180" s="1"/>
  <c r="BF181"/>
  <c r="CB181" s="1"/>
  <c r="BJ181"/>
  <c r="CF181" s="1"/>
  <c r="BD182"/>
  <c r="BH182"/>
  <c r="CD182" s="1"/>
  <c r="BL182"/>
  <c r="CH182" s="1"/>
  <c r="BF183"/>
  <c r="CB183" s="1"/>
  <c r="BJ183"/>
  <c r="CF183" s="1"/>
  <c r="BD184"/>
  <c r="BH184"/>
  <c r="CD184" s="1"/>
  <c r="BL184"/>
  <c r="CH184" s="1"/>
  <c r="BF185"/>
  <c r="CB185" s="1"/>
  <c r="BJ185"/>
  <c r="CF185" s="1"/>
  <c r="BO175" l="1"/>
  <c r="E170" i="8" s="1"/>
  <c r="G170" s="1"/>
  <c r="N166" i="15" s="1"/>
  <c r="BO171" i="12"/>
  <c r="E166" i="8" s="1"/>
  <c r="G166" s="1"/>
  <c r="N162" i="15" s="1"/>
  <c r="BO167" i="12"/>
  <c r="E162" i="8" s="1"/>
  <c r="G162" s="1"/>
  <c r="N158" i="15" s="1"/>
  <c r="BO163" i="12"/>
  <c r="E158" i="8" s="1"/>
  <c r="G158" s="1"/>
  <c r="N154" i="15" s="1"/>
  <c r="BO159" i="12"/>
  <c r="E154" i="8" s="1"/>
  <c r="G154" s="1"/>
  <c r="N150" i="15" s="1"/>
  <c r="BO155" i="12"/>
  <c r="E150" i="8" s="1"/>
  <c r="G150" s="1"/>
  <c r="N146" i="15" s="1"/>
  <c r="BO151" i="12"/>
  <c r="E146" i="8" s="1"/>
  <c r="G146" s="1"/>
  <c r="N142" i="15" s="1"/>
  <c r="BO147" i="12"/>
  <c r="E142" i="8" s="1"/>
  <c r="G142" s="1"/>
  <c r="N138" i="15" s="1"/>
  <c r="BO143" i="12"/>
  <c r="E138" i="8" s="1"/>
  <c r="G138" s="1"/>
  <c r="N134" i="15" s="1"/>
  <c r="BO139" i="12"/>
  <c r="E134" i="8" s="1"/>
  <c r="G134" s="1"/>
  <c r="N130" i="15" s="1"/>
  <c r="BO135" i="12"/>
  <c r="E130" i="8" s="1"/>
  <c r="G130" s="1"/>
  <c r="N126" i="15" s="1"/>
  <c r="BO131" i="12"/>
  <c r="E126" i="8" s="1"/>
  <c r="G126" s="1"/>
  <c r="N122" i="15" s="1"/>
  <c r="BO127" i="12"/>
  <c r="E122" i="8" s="1"/>
  <c r="G122" s="1"/>
  <c r="N118" i="15" s="1"/>
  <c r="BB178" i="12"/>
  <c r="BX178" s="1"/>
  <c r="BB176"/>
  <c r="BX176" s="1"/>
  <c r="BB174"/>
  <c r="BX174" s="1"/>
  <c r="BB170"/>
  <c r="BX170" s="1"/>
  <c r="BB168"/>
  <c r="BX168" s="1"/>
  <c r="BB164"/>
  <c r="BX164" s="1"/>
  <c r="BB160"/>
  <c r="BX160" s="1"/>
  <c r="BB156"/>
  <c r="BX156" s="1"/>
  <c r="BB152"/>
  <c r="BX152" s="1"/>
  <c r="BB148"/>
  <c r="BX148" s="1"/>
  <c r="BB144"/>
  <c r="BX144" s="1"/>
  <c r="BB138"/>
  <c r="BX138" s="1"/>
  <c r="BB134"/>
  <c r="BX134" s="1"/>
  <c r="BB128"/>
  <c r="BX128" s="1"/>
  <c r="BB124"/>
  <c r="BX124" s="1"/>
  <c r="BB120"/>
  <c r="BX120" s="1"/>
  <c r="BB118"/>
  <c r="BX118" s="1"/>
  <c r="BB112"/>
  <c r="BX112" s="1"/>
  <c r="BB108"/>
  <c r="BX108" s="1"/>
  <c r="BB104"/>
  <c r="BX104" s="1"/>
  <c r="BB100"/>
  <c r="BX100" s="1"/>
  <c r="BB179"/>
  <c r="BX179" s="1"/>
  <c r="BB177"/>
  <c r="BX177" s="1"/>
  <c r="BB175"/>
  <c r="BX175" s="1"/>
  <c r="BB173"/>
  <c r="BX173" s="1"/>
  <c r="BB171"/>
  <c r="BX171" s="1"/>
  <c r="BB169"/>
  <c r="BX169" s="1"/>
  <c r="BB167"/>
  <c r="BX167" s="1"/>
  <c r="BB165"/>
  <c r="BX165" s="1"/>
  <c r="BB163"/>
  <c r="BX163" s="1"/>
  <c r="BB161"/>
  <c r="BX161" s="1"/>
  <c r="BB159"/>
  <c r="BX159" s="1"/>
  <c r="BB157"/>
  <c r="BX157" s="1"/>
  <c r="BB155"/>
  <c r="BX155" s="1"/>
  <c r="BB153"/>
  <c r="BX153" s="1"/>
  <c r="BB151"/>
  <c r="BX151" s="1"/>
  <c r="BB149"/>
  <c r="BX149" s="1"/>
  <c r="BB147"/>
  <c r="BX147" s="1"/>
  <c r="BB145"/>
  <c r="BX145" s="1"/>
  <c r="BB143"/>
  <c r="BX143" s="1"/>
  <c r="BB141"/>
  <c r="BX141" s="1"/>
  <c r="BB139"/>
  <c r="BX139" s="1"/>
  <c r="BB137"/>
  <c r="BX137" s="1"/>
  <c r="BB135"/>
  <c r="BX135" s="1"/>
  <c r="BB133"/>
  <c r="BX133" s="1"/>
  <c r="BB131"/>
  <c r="BX131" s="1"/>
  <c r="BB129"/>
  <c r="BX129" s="1"/>
  <c r="BB127"/>
  <c r="BX127" s="1"/>
  <c r="BB125"/>
  <c r="BX125" s="1"/>
  <c r="BB123"/>
  <c r="BX123" s="1"/>
  <c r="BB121"/>
  <c r="BX121" s="1"/>
  <c r="BB119"/>
  <c r="BX119" s="1"/>
  <c r="BB117"/>
  <c r="BX117" s="1"/>
  <c r="BB115"/>
  <c r="BX115" s="1"/>
  <c r="BB113"/>
  <c r="BX113" s="1"/>
  <c r="BB111"/>
  <c r="BX111" s="1"/>
  <c r="BB109"/>
  <c r="BX109" s="1"/>
  <c r="BB107"/>
  <c r="BX107" s="1"/>
  <c r="BB105"/>
  <c r="BX105" s="1"/>
  <c r="BB103"/>
  <c r="BX103" s="1"/>
  <c r="BB101"/>
  <c r="BX101" s="1"/>
  <c r="BB172"/>
  <c r="BX172" s="1"/>
  <c r="BB166"/>
  <c r="BX166" s="1"/>
  <c r="BB162"/>
  <c r="BX162" s="1"/>
  <c r="BB158"/>
  <c r="BX158" s="1"/>
  <c r="BB154"/>
  <c r="BX154" s="1"/>
  <c r="BB150"/>
  <c r="BX150" s="1"/>
  <c r="BB146"/>
  <c r="BX146" s="1"/>
  <c r="BB142"/>
  <c r="BX142" s="1"/>
  <c r="BB140"/>
  <c r="BX140" s="1"/>
  <c r="BB136"/>
  <c r="BX136" s="1"/>
  <c r="BB132"/>
  <c r="BX132" s="1"/>
  <c r="BB130"/>
  <c r="BX130" s="1"/>
  <c r="BB126"/>
  <c r="BX126" s="1"/>
  <c r="BB122"/>
  <c r="BX122" s="1"/>
  <c r="BB116"/>
  <c r="BX116" s="1"/>
  <c r="BB114"/>
  <c r="BX114" s="1"/>
  <c r="BB110"/>
  <c r="BX110" s="1"/>
  <c r="BB106"/>
  <c r="BX106" s="1"/>
  <c r="BB102"/>
  <c r="BX102" s="1"/>
  <c r="AB10" i="7"/>
  <c r="AB11"/>
  <c r="AC8"/>
  <c r="BO179" i="12"/>
  <c r="E174" i="8" s="1"/>
  <c r="G174" s="1"/>
  <c r="N170" i="15" s="1"/>
  <c r="BC182" i="12"/>
  <c r="BY182" s="1"/>
  <c r="BC178"/>
  <c r="BY178" s="1"/>
  <c r="BC174"/>
  <c r="BY174" s="1"/>
  <c r="BC170"/>
  <c r="BY170" s="1"/>
  <c r="BC166"/>
  <c r="BY166" s="1"/>
  <c r="BC162"/>
  <c r="BY162" s="1"/>
  <c r="BC158"/>
  <c r="BY158" s="1"/>
  <c r="BC154"/>
  <c r="BY154" s="1"/>
  <c r="BC150"/>
  <c r="BY150" s="1"/>
  <c r="BC146"/>
  <c r="BY146" s="1"/>
  <c r="BC142"/>
  <c r="BY142" s="1"/>
  <c r="BC138"/>
  <c r="BY138" s="1"/>
  <c r="BC134"/>
  <c r="BY134" s="1"/>
  <c r="BC130"/>
  <c r="BY130" s="1"/>
  <c r="BC126"/>
  <c r="BY126" s="1"/>
  <c r="BC122"/>
  <c r="BY122" s="1"/>
  <c r="BC118"/>
  <c r="BY118" s="1"/>
  <c r="BC114"/>
  <c r="BY114" s="1"/>
  <c r="BC110"/>
  <c r="BY110" s="1"/>
  <c r="BC106"/>
  <c r="BY106" s="1"/>
  <c r="BC102"/>
  <c r="BY102" s="1"/>
  <c r="BC184"/>
  <c r="BY184" s="1"/>
  <c r="BC180"/>
  <c r="BY180" s="1"/>
  <c r="BC176"/>
  <c r="BY176" s="1"/>
  <c r="BC172"/>
  <c r="BY172" s="1"/>
  <c r="BC168"/>
  <c r="BY168" s="1"/>
  <c r="BC164"/>
  <c r="BY164" s="1"/>
  <c r="BC160"/>
  <c r="BY160" s="1"/>
  <c r="BC156"/>
  <c r="BY156" s="1"/>
  <c r="BC152"/>
  <c r="BY152" s="1"/>
  <c r="BC148"/>
  <c r="BY148" s="1"/>
  <c r="BC144"/>
  <c r="BY144" s="1"/>
  <c r="BC140"/>
  <c r="BY140" s="1"/>
  <c r="BC136"/>
  <c r="BY136" s="1"/>
  <c r="BC132"/>
  <c r="BY132" s="1"/>
  <c r="BC128"/>
  <c r="BY128" s="1"/>
  <c r="BC124"/>
  <c r="BY124" s="1"/>
  <c r="BC120"/>
  <c r="BY120" s="1"/>
  <c r="BC116"/>
  <c r="BY116" s="1"/>
  <c r="BC112"/>
  <c r="BY112" s="1"/>
  <c r="BC108"/>
  <c r="BY108" s="1"/>
  <c r="BC104"/>
  <c r="BY104" s="1"/>
  <c r="BC100"/>
  <c r="BY100" s="1"/>
  <c r="BN40"/>
  <c r="D39" i="8" s="1"/>
  <c r="F39" s="1"/>
  <c r="BZ184" i="12"/>
  <c r="BO184"/>
  <c r="E179" i="8" s="1"/>
  <c r="G179" s="1"/>
  <c r="BZ180" i="12"/>
  <c r="BO180"/>
  <c r="E175" i="8" s="1"/>
  <c r="G175" s="1"/>
  <c r="N171" i="15" s="1"/>
  <c r="BZ170" i="12"/>
  <c r="BO170"/>
  <c r="E165" i="8" s="1"/>
  <c r="G165" s="1"/>
  <c r="N161" i="15" s="1"/>
  <c r="BZ154" i="12"/>
  <c r="BO154"/>
  <c r="E149" i="8" s="1"/>
  <c r="G149" s="1"/>
  <c r="N145" i="15" s="1"/>
  <c r="BZ138" i="12"/>
  <c r="BO138"/>
  <c r="E133" i="8" s="1"/>
  <c r="G133" s="1"/>
  <c r="N129" i="15" s="1"/>
  <c r="BZ130" i="12"/>
  <c r="BO130"/>
  <c r="E125" i="8" s="1"/>
  <c r="G125" s="1"/>
  <c r="N121" i="15" s="1"/>
  <c r="BZ106" i="12"/>
  <c r="BO106"/>
  <c r="E101" i="8" s="1"/>
  <c r="G101" s="1"/>
  <c r="N97" i="15" s="1"/>
  <c r="CB104" i="12"/>
  <c r="BO104"/>
  <c r="E99" i="8" s="1"/>
  <c r="G99" s="1"/>
  <c r="N95" i="15" s="1"/>
  <c r="BZ182" i="12"/>
  <c r="BO182"/>
  <c r="E177" i="8" s="1"/>
  <c r="G177" s="1"/>
  <c r="N173" i="15" s="1"/>
  <c r="BZ174" i="12"/>
  <c r="BO174"/>
  <c r="E169" i="8" s="1"/>
  <c r="G169" s="1"/>
  <c r="N165" i="15" s="1"/>
  <c r="BZ166" i="12"/>
  <c r="BO166"/>
  <c r="E161" i="8" s="1"/>
  <c r="G161" s="1"/>
  <c r="N157" i="15" s="1"/>
  <c r="BZ158" i="12"/>
  <c r="BO158"/>
  <c r="E153" i="8" s="1"/>
  <c r="G153" s="1"/>
  <c r="N149" i="15" s="1"/>
  <c r="BZ150" i="12"/>
  <c r="BO150"/>
  <c r="E145" i="8" s="1"/>
  <c r="G145" s="1"/>
  <c r="N141" i="15" s="1"/>
  <c r="BZ142" i="12"/>
  <c r="BO142"/>
  <c r="E137" i="8" s="1"/>
  <c r="G137" s="1"/>
  <c r="N133" i="15" s="1"/>
  <c r="BZ134" i="12"/>
  <c r="BO134"/>
  <c r="E129" i="8" s="1"/>
  <c r="G129" s="1"/>
  <c r="N125" i="15" s="1"/>
  <c r="BZ126" i="12"/>
  <c r="BO126"/>
  <c r="E121" i="8" s="1"/>
  <c r="G121" s="1"/>
  <c r="N117" i="15" s="1"/>
  <c r="BZ118" i="12"/>
  <c r="BO118"/>
  <c r="E113" i="8" s="1"/>
  <c r="G113" s="1"/>
  <c r="N109" i="15" s="1"/>
  <c r="CB116" i="12"/>
  <c r="BO116"/>
  <c r="E111" i="8" s="1"/>
  <c r="G111" s="1"/>
  <c r="N107" i="15" s="1"/>
  <c r="BZ110" i="12"/>
  <c r="BO110"/>
  <c r="E105" i="8" s="1"/>
  <c r="G105" s="1"/>
  <c r="N101" i="15" s="1"/>
  <c r="CB108" i="12"/>
  <c r="BO108"/>
  <c r="E103" i="8" s="1"/>
  <c r="G103" s="1"/>
  <c r="N99" i="15" s="1"/>
  <c r="BZ102" i="12"/>
  <c r="BO102"/>
  <c r="E97" i="8" s="1"/>
  <c r="G97" s="1"/>
  <c r="N93" i="15" s="1"/>
  <c r="BZ195" i="12"/>
  <c r="BO195"/>
  <c r="BZ178"/>
  <c r="BO178"/>
  <c r="E173" i="8" s="1"/>
  <c r="G173" s="1"/>
  <c r="N169" i="15" s="1"/>
  <c r="BZ162" i="12"/>
  <c r="BO162"/>
  <c r="E157" i="8" s="1"/>
  <c r="G157" s="1"/>
  <c r="N153" i="15" s="1"/>
  <c r="BZ146" i="12"/>
  <c r="BO146"/>
  <c r="E141" i="8" s="1"/>
  <c r="G141" s="1"/>
  <c r="N137" i="15" s="1"/>
  <c r="BZ122" i="12"/>
  <c r="BO122"/>
  <c r="E117" i="8" s="1"/>
  <c r="G117" s="1"/>
  <c r="N113" i="15" s="1"/>
  <c r="CB120" i="12"/>
  <c r="BO120"/>
  <c r="E115" i="8" s="1"/>
  <c r="G115" s="1"/>
  <c r="N111" i="15" s="1"/>
  <c r="BZ114" i="12"/>
  <c r="BO114"/>
  <c r="E109" i="8" s="1"/>
  <c r="G109" s="1"/>
  <c r="N105" i="15" s="1"/>
  <c r="CB112" i="12"/>
  <c r="BO112"/>
  <c r="E107" i="8" s="1"/>
  <c r="G107" s="1"/>
  <c r="N103" i="15" s="1"/>
  <c r="BZ194" i="12"/>
  <c r="BO194"/>
  <c r="BZ192"/>
  <c r="BO192"/>
  <c r="BZ190"/>
  <c r="BO190"/>
  <c r="E185" i="8" s="1"/>
  <c r="G185" s="1"/>
  <c r="BZ188" i="12"/>
  <c r="BO188"/>
  <c r="E183" i="8" s="1"/>
  <c r="G183" s="1"/>
  <c r="BZ186" i="12"/>
  <c r="BO186"/>
  <c r="E181" i="8" s="1"/>
  <c r="G181" s="1"/>
  <c r="BZ183" i="12"/>
  <c r="BO183"/>
  <c r="E178" i="8" s="1"/>
  <c r="G178" s="1"/>
  <c r="N174" i="15" s="1"/>
  <c r="BZ176" i="12"/>
  <c r="BO176"/>
  <c r="E171" i="8" s="1"/>
  <c r="G171" s="1"/>
  <c r="N167" i="15" s="1"/>
  <c r="BZ168" i="12"/>
  <c r="BO168"/>
  <c r="E163" i="8" s="1"/>
  <c r="G163" s="1"/>
  <c r="N159" i="15" s="1"/>
  <c r="BZ160" i="12"/>
  <c r="BO160"/>
  <c r="E155" i="8" s="1"/>
  <c r="G155" s="1"/>
  <c r="N151" i="15" s="1"/>
  <c r="BZ152" i="12"/>
  <c r="BO152"/>
  <c r="E147" i="8" s="1"/>
  <c r="G147" s="1"/>
  <c r="N143" i="15" s="1"/>
  <c r="BZ144" i="12"/>
  <c r="BO144"/>
  <c r="E139" i="8" s="1"/>
  <c r="G139" s="1"/>
  <c r="N135" i="15" s="1"/>
  <c r="BZ136" i="12"/>
  <c r="BO136"/>
  <c r="E131" i="8" s="1"/>
  <c r="G131" s="1"/>
  <c r="N127" i="15" s="1"/>
  <c r="BZ128" i="12"/>
  <c r="BO128"/>
  <c r="E123" i="8" s="1"/>
  <c r="G123" s="1"/>
  <c r="N119" i="15" s="1"/>
  <c r="AC11" i="1"/>
  <c r="AB11"/>
  <c r="AC8"/>
  <c r="AB8"/>
  <c r="BQ86" i="12"/>
  <c r="BN86"/>
  <c r="D85" i="8" s="1"/>
  <c r="F85" s="1"/>
  <c r="BQ82" i="12"/>
  <c r="BN82"/>
  <c r="D81" i="8" s="1"/>
  <c r="F81" s="1"/>
  <c r="BQ78" i="12"/>
  <c r="BN78"/>
  <c r="D77" i="8" s="1"/>
  <c r="F77" s="1"/>
  <c r="BQ74" i="12"/>
  <c r="BN74"/>
  <c r="D73" i="8" s="1"/>
  <c r="F73" s="1"/>
  <c r="BZ70" i="12"/>
  <c r="BO70"/>
  <c r="E69" i="8" s="1"/>
  <c r="G69" s="1"/>
  <c r="N73" i="15" s="1"/>
  <c r="BZ62" i="12"/>
  <c r="BO62"/>
  <c r="E61" i="8" s="1"/>
  <c r="G61" s="1"/>
  <c r="N65" i="15" s="1"/>
  <c r="BZ54" i="12"/>
  <c r="BO54"/>
  <c r="E53" i="8" s="1"/>
  <c r="G53" s="1"/>
  <c r="N57" i="15" s="1"/>
  <c r="BZ46" i="12"/>
  <c r="BO46"/>
  <c r="E45" i="8" s="1"/>
  <c r="G45" s="1"/>
  <c r="N49" i="15" s="1"/>
  <c r="BA192" i="12"/>
  <c r="BW192" s="1"/>
  <c r="BA193"/>
  <c r="BW193" s="1"/>
  <c r="BA194"/>
  <c r="BW194" s="1"/>
  <c r="BA195"/>
  <c r="BW195" s="1"/>
  <c r="BA191"/>
  <c r="BW191" s="1"/>
  <c r="BA187"/>
  <c r="BW187" s="1"/>
  <c r="BA186"/>
  <c r="BW186" s="1"/>
  <c r="BA184"/>
  <c r="BW184" s="1"/>
  <c r="BA182"/>
  <c r="BW182" s="1"/>
  <c r="BA180"/>
  <c r="BW180" s="1"/>
  <c r="BA178"/>
  <c r="BW178" s="1"/>
  <c r="BA176"/>
  <c r="BW176" s="1"/>
  <c r="BA174"/>
  <c r="BW174" s="1"/>
  <c r="BA172"/>
  <c r="BW172" s="1"/>
  <c r="BA170"/>
  <c r="BW170" s="1"/>
  <c r="BA168"/>
  <c r="BW168" s="1"/>
  <c r="BA166"/>
  <c r="BW166" s="1"/>
  <c r="BA164"/>
  <c r="BW164" s="1"/>
  <c r="BA162"/>
  <c r="BW162" s="1"/>
  <c r="BA160"/>
  <c r="BW160" s="1"/>
  <c r="BA158"/>
  <c r="BW158" s="1"/>
  <c r="BA156"/>
  <c r="BW156" s="1"/>
  <c r="BA154"/>
  <c r="BW154" s="1"/>
  <c r="BA152"/>
  <c r="BW152" s="1"/>
  <c r="BA150"/>
  <c r="BW150" s="1"/>
  <c r="BA148"/>
  <c r="BW148" s="1"/>
  <c r="BA146"/>
  <c r="BW146" s="1"/>
  <c r="BA144"/>
  <c r="BW144" s="1"/>
  <c r="BA142"/>
  <c r="BW142" s="1"/>
  <c r="BA140"/>
  <c r="BW140" s="1"/>
  <c r="BA138"/>
  <c r="BW138" s="1"/>
  <c r="BA136"/>
  <c r="BW136" s="1"/>
  <c r="BA134"/>
  <c r="BW134" s="1"/>
  <c r="BA132"/>
  <c r="BW132" s="1"/>
  <c r="BA130"/>
  <c r="BW130" s="1"/>
  <c r="BA128"/>
  <c r="BW128" s="1"/>
  <c r="BA126"/>
  <c r="BW126" s="1"/>
  <c r="BA124"/>
  <c r="BW124" s="1"/>
  <c r="BA122"/>
  <c r="BW122" s="1"/>
  <c r="BA120"/>
  <c r="BW120" s="1"/>
  <c r="BA118"/>
  <c r="BW118" s="1"/>
  <c r="BA116"/>
  <c r="BW116" s="1"/>
  <c r="BA114"/>
  <c r="BW114" s="1"/>
  <c r="BA112"/>
  <c r="BW112" s="1"/>
  <c r="BA110"/>
  <c r="BW110" s="1"/>
  <c r="BA108"/>
  <c r="BW108" s="1"/>
  <c r="BA106"/>
  <c r="BW106" s="1"/>
  <c r="BA104"/>
  <c r="BW104" s="1"/>
  <c r="BA102"/>
  <c r="BW102" s="1"/>
  <c r="BA100"/>
  <c r="BW100" s="1"/>
  <c r="BA190"/>
  <c r="BW190" s="1"/>
  <c r="BA189"/>
  <c r="BW189" s="1"/>
  <c r="BA188"/>
  <c r="BW188" s="1"/>
  <c r="BA185"/>
  <c r="BW185" s="1"/>
  <c r="BA183"/>
  <c r="BW183" s="1"/>
  <c r="BA181"/>
  <c r="BW181" s="1"/>
  <c r="BA179"/>
  <c r="BW179" s="1"/>
  <c r="BA177"/>
  <c r="BW177" s="1"/>
  <c r="BA175"/>
  <c r="BW175" s="1"/>
  <c r="BA173"/>
  <c r="BW173" s="1"/>
  <c r="BA171"/>
  <c r="BW171" s="1"/>
  <c r="BA169"/>
  <c r="BW169" s="1"/>
  <c r="BA167"/>
  <c r="BW167" s="1"/>
  <c r="BA165"/>
  <c r="BW165" s="1"/>
  <c r="BA163"/>
  <c r="BW163" s="1"/>
  <c r="BA161"/>
  <c r="BW161" s="1"/>
  <c r="BA159"/>
  <c r="BW159" s="1"/>
  <c r="BA157"/>
  <c r="BW157" s="1"/>
  <c r="BA155"/>
  <c r="BW155" s="1"/>
  <c r="BA153"/>
  <c r="BW153" s="1"/>
  <c r="BA151"/>
  <c r="BW151" s="1"/>
  <c r="BA149"/>
  <c r="BW149" s="1"/>
  <c r="BA147"/>
  <c r="BW147" s="1"/>
  <c r="BA145"/>
  <c r="BW145" s="1"/>
  <c r="BA143"/>
  <c r="BW143" s="1"/>
  <c r="BA141"/>
  <c r="BW141" s="1"/>
  <c r="BA139"/>
  <c r="BW139" s="1"/>
  <c r="BA137"/>
  <c r="BW137" s="1"/>
  <c r="BA135"/>
  <c r="BW135" s="1"/>
  <c r="BA133"/>
  <c r="BW133" s="1"/>
  <c r="BA131"/>
  <c r="BW131" s="1"/>
  <c r="BA129"/>
  <c r="BW129" s="1"/>
  <c r="BA127"/>
  <c r="BW127" s="1"/>
  <c r="BA125"/>
  <c r="BW125" s="1"/>
  <c r="BA123"/>
  <c r="BW123" s="1"/>
  <c r="BA121"/>
  <c r="BW121" s="1"/>
  <c r="BA119"/>
  <c r="BW119" s="1"/>
  <c r="BA117"/>
  <c r="BW117" s="1"/>
  <c r="BA115"/>
  <c r="BW115" s="1"/>
  <c r="BA113"/>
  <c r="BW113" s="1"/>
  <c r="BA111"/>
  <c r="BW111" s="1"/>
  <c r="BA109"/>
  <c r="BW109" s="1"/>
  <c r="BA107"/>
  <c r="BW107" s="1"/>
  <c r="BA105"/>
  <c r="BW105" s="1"/>
  <c r="BA103"/>
  <c r="BW103" s="1"/>
  <c r="BA101"/>
  <c r="BW101" s="1"/>
  <c r="AW192"/>
  <c r="BS192" s="1"/>
  <c r="AW193"/>
  <c r="BS193" s="1"/>
  <c r="AW194"/>
  <c r="BS194" s="1"/>
  <c r="AW195"/>
  <c r="BS195" s="1"/>
  <c r="AW191"/>
  <c r="BS191" s="1"/>
  <c r="AW187"/>
  <c r="BS187" s="1"/>
  <c r="AW186"/>
  <c r="BS186" s="1"/>
  <c r="AW184"/>
  <c r="BS184" s="1"/>
  <c r="AW182"/>
  <c r="BS182" s="1"/>
  <c r="AW180"/>
  <c r="BS180" s="1"/>
  <c r="AW178"/>
  <c r="BS178" s="1"/>
  <c r="AW176"/>
  <c r="BS176" s="1"/>
  <c r="AW174"/>
  <c r="BS174" s="1"/>
  <c r="AW172"/>
  <c r="BS172" s="1"/>
  <c r="AW170"/>
  <c r="BS170" s="1"/>
  <c r="AW168"/>
  <c r="BS168" s="1"/>
  <c r="AW166"/>
  <c r="BS166" s="1"/>
  <c r="AW164"/>
  <c r="BS164" s="1"/>
  <c r="AW162"/>
  <c r="BS162" s="1"/>
  <c r="AW160"/>
  <c r="BS160" s="1"/>
  <c r="AW158"/>
  <c r="BS158" s="1"/>
  <c r="AW156"/>
  <c r="BS156" s="1"/>
  <c r="AW154"/>
  <c r="BS154" s="1"/>
  <c r="AW152"/>
  <c r="BS152" s="1"/>
  <c r="AW150"/>
  <c r="BS150" s="1"/>
  <c r="AW148"/>
  <c r="BS148" s="1"/>
  <c r="AW146"/>
  <c r="BS146" s="1"/>
  <c r="AW144"/>
  <c r="BS144" s="1"/>
  <c r="AW142"/>
  <c r="BS142" s="1"/>
  <c r="AW140"/>
  <c r="BS140" s="1"/>
  <c r="AW138"/>
  <c r="BS138" s="1"/>
  <c r="AW136"/>
  <c r="BS136" s="1"/>
  <c r="AW134"/>
  <c r="BS134" s="1"/>
  <c r="AW132"/>
  <c r="BS132" s="1"/>
  <c r="AW130"/>
  <c r="BS130" s="1"/>
  <c r="AW128"/>
  <c r="BS128" s="1"/>
  <c r="AW126"/>
  <c r="BS126" s="1"/>
  <c r="AW124"/>
  <c r="BS124" s="1"/>
  <c r="AW122"/>
  <c r="BS122" s="1"/>
  <c r="AW120"/>
  <c r="BS120" s="1"/>
  <c r="AW118"/>
  <c r="BS118" s="1"/>
  <c r="AW116"/>
  <c r="BS116" s="1"/>
  <c r="AW114"/>
  <c r="BS114" s="1"/>
  <c r="AW112"/>
  <c r="BS112" s="1"/>
  <c r="AW110"/>
  <c r="BS110" s="1"/>
  <c r="AW108"/>
  <c r="BS108" s="1"/>
  <c r="AW106"/>
  <c r="BS106" s="1"/>
  <c r="AW104"/>
  <c r="BS104" s="1"/>
  <c r="AW102"/>
  <c r="BS102" s="1"/>
  <c r="AW100"/>
  <c r="BS100" s="1"/>
  <c r="AW190"/>
  <c r="BS190" s="1"/>
  <c r="AW189"/>
  <c r="BS189" s="1"/>
  <c r="AW188"/>
  <c r="BS188" s="1"/>
  <c r="AW185"/>
  <c r="BS185" s="1"/>
  <c r="AW183"/>
  <c r="BS183" s="1"/>
  <c r="AW181"/>
  <c r="BS181" s="1"/>
  <c r="AW179"/>
  <c r="BS179" s="1"/>
  <c r="AW177"/>
  <c r="BS177" s="1"/>
  <c r="AW175"/>
  <c r="BS175" s="1"/>
  <c r="AW173"/>
  <c r="BS173" s="1"/>
  <c r="AW171"/>
  <c r="BS171" s="1"/>
  <c r="AW169"/>
  <c r="BS169" s="1"/>
  <c r="AW167"/>
  <c r="BS167" s="1"/>
  <c r="AW165"/>
  <c r="BS165" s="1"/>
  <c r="AW163"/>
  <c r="BS163" s="1"/>
  <c r="AW161"/>
  <c r="BS161" s="1"/>
  <c r="AW159"/>
  <c r="BS159" s="1"/>
  <c r="AW157"/>
  <c r="BS157" s="1"/>
  <c r="AW155"/>
  <c r="BS155" s="1"/>
  <c r="AW153"/>
  <c r="BS153" s="1"/>
  <c r="AW151"/>
  <c r="BS151" s="1"/>
  <c r="AW149"/>
  <c r="BS149" s="1"/>
  <c r="AW147"/>
  <c r="BS147" s="1"/>
  <c r="AW145"/>
  <c r="BS145" s="1"/>
  <c r="AW143"/>
  <c r="BS143" s="1"/>
  <c r="AW141"/>
  <c r="BS141" s="1"/>
  <c r="AW139"/>
  <c r="BS139" s="1"/>
  <c r="AW137"/>
  <c r="BS137" s="1"/>
  <c r="AW135"/>
  <c r="BS135" s="1"/>
  <c r="AW133"/>
  <c r="BS133" s="1"/>
  <c r="AW131"/>
  <c r="BS131" s="1"/>
  <c r="AW129"/>
  <c r="BS129" s="1"/>
  <c r="AW127"/>
  <c r="BS127" s="1"/>
  <c r="AW125"/>
  <c r="BS125" s="1"/>
  <c r="AW123"/>
  <c r="BS123" s="1"/>
  <c r="AW121"/>
  <c r="BS121" s="1"/>
  <c r="AW119"/>
  <c r="BS119" s="1"/>
  <c r="AW117"/>
  <c r="BS117" s="1"/>
  <c r="AW115"/>
  <c r="BS115" s="1"/>
  <c r="AW113"/>
  <c r="BS113" s="1"/>
  <c r="AW111"/>
  <c r="BS111" s="1"/>
  <c r="AW109"/>
  <c r="BS109" s="1"/>
  <c r="AW107"/>
  <c r="BS107" s="1"/>
  <c r="AW105"/>
  <c r="BS105" s="1"/>
  <c r="AW103"/>
  <c r="BS103" s="1"/>
  <c r="AW101"/>
  <c r="BS101" s="1"/>
  <c r="BQ71"/>
  <c r="BN71"/>
  <c r="D70" i="8" s="1"/>
  <c r="F70" s="1"/>
  <c r="BZ73" i="12"/>
  <c r="BO73"/>
  <c r="E72" i="8" s="1"/>
  <c r="G72" s="1"/>
  <c r="N76" i="15" s="1"/>
  <c r="BZ81" i="12"/>
  <c r="BO81"/>
  <c r="E80" i="8" s="1"/>
  <c r="G80" s="1"/>
  <c r="N84" i="15" s="1"/>
  <c r="BZ89" i="12"/>
  <c r="BO89"/>
  <c r="E88" i="8" s="1"/>
  <c r="G88" s="1"/>
  <c r="BZ98" i="12"/>
  <c r="BO98"/>
  <c r="BZ96"/>
  <c r="BO96"/>
  <c r="BZ37"/>
  <c r="BO37"/>
  <c r="E36" i="8" s="1"/>
  <c r="G36" s="1"/>
  <c r="N40" i="15" s="1"/>
  <c r="BZ33" i="12"/>
  <c r="BO33"/>
  <c r="E32" i="8" s="1"/>
  <c r="G32" s="1"/>
  <c r="N36" i="15" s="1"/>
  <c r="BZ29" i="12"/>
  <c r="BO29"/>
  <c r="E28" i="8" s="1"/>
  <c r="G28" s="1"/>
  <c r="N32" i="15" s="1"/>
  <c r="BZ25" i="12"/>
  <c r="BO25"/>
  <c r="E24" i="8" s="1"/>
  <c r="G24" s="1"/>
  <c r="N28" i="15" s="1"/>
  <c r="BZ21" i="12"/>
  <c r="BO21"/>
  <c r="E20" i="8" s="1"/>
  <c r="G20" s="1"/>
  <c r="N24" i="15" s="1"/>
  <c r="BZ17" i="12"/>
  <c r="BO17"/>
  <c r="E16" i="8" s="1"/>
  <c r="G16" s="1"/>
  <c r="N20" i="15" s="1"/>
  <c r="BZ13" i="12"/>
  <c r="BO13"/>
  <c r="E12" i="8" s="1"/>
  <c r="G12" s="1"/>
  <c r="N16" i="15" s="1"/>
  <c r="BZ9" i="12"/>
  <c r="BO9"/>
  <c r="E8" i="8" s="1"/>
  <c r="G8" s="1"/>
  <c r="N12" i="15" s="1"/>
  <c r="BZ5" i="12"/>
  <c r="BO5"/>
  <c r="E4" i="8" s="1"/>
  <c r="G4" s="1"/>
  <c r="N8" i="15" s="1"/>
  <c r="BZ38" i="12"/>
  <c r="BO38"/>
  <c r="E37" i="8" s="1"/>
  <c r="G37" s="1"/>
  <c r="N41" i="15" s="1"/>
  <c r="BZ34" i="12"/>
  <c r="BO34"/>
  <c r="E33" i="8" s="1"/>
  <c r="G33" s="1"/>
  <c r="N37" i="15" s="1"/>
  <c r="BZ30" i="12"/>
  <c r="BO30"/>
  <c r="E29" i="8" s="1"/>
  <c r="G29" s="1"/>
  <c r="N33" i="15" s="1"/>
  <c r="BZ26" i="12"/>
  <c r="BO26"/>
  <c r="E25" i="8" s="1"/>
  <c r="G25" s="1"/>
  <c r="N29" i="15" s="1"/>
  <c r="BZ22" i="12"/>
  <c r="BO22"/>
  <c r="E21" i="8" s="1"/>
  <c r="G21" s="1"/>
  <c r="N25" i="15" s="1"/>
  <c r="BZ18" i="12"/>
  <c r="BO18"/>
  <c r="E17" i="8" s="1"/>
  <c r="G17" s="1"/>
  <c r="N21" i="15" s="1"/>
  <c r="BZ14" i="12"/>
  <c r="BO14"/>
  <c r="E13" i="8" s="1"/>
  <c r="G13" s="1"/>
  <c r="N17" i="15" s="1"/>
  <c r="BZ10" i="12"/>
  <c r="BO10"/>
  <c r="E9" i="8" s="1"/>
  <c r="G9" s="1"/>
  <c r="N13" i="15" s="1"/>
  <c r="BZ6" i="12"/>
  <c r="BO6"/>
  <c r="E5" i="8" s="1"/>
  <c r="G5" s="1"/>
  <c r="N9" i="15" s="1"/>
  <c r="BZ94" i="12"/>
  <c r="BO94"/>
  <c r="E93" i="8" s="1"/>
  <c r="G93" s="1"/>
  <c r="BZ92" i="12"/>
  <c r="BO92"/>
  <c r="E91" i="8" s="1"/>
  <c r="G91" s="1"/>
  <c r="BZ90" i="12"/>
  <c r="BO90"/>
  <c r="E89" i="8" s="1"/>
  <c r="G89" s="1"/>
  <c r="BZ86" i="12"/>
  <c r="BO86"/>
  <c r="E85" i="8" s="1"/>
  <c r="G85" s="1"/>
  <c r="N89" i="15" s="1"/>
  <c r="BZ82" i="12"/>
  <c r="BO82"/>
  <c r="E81" i="8" s="1"/>
  <c r="G81" s="1"/>
  <c r="N85" i="15" s="1"/>
  <c r="BZ78" i="12"/>
  <c r="BO78"/>
  <c r="E77" i="8" s="1"/>
  <c r="G77" s="1"/>
  <c r="N81" i="15" s="1"/>
  <c r="BZ74" i="12"/>
  <c r="BO74"/>
  <c r="E73" i="8" s="1"/>
  <c r="G73" s="1"/>
  <c r="N77" i="15" s="1"/>
  <c r="BZ69" i="12"/>
  <c r="BO69"/>
  <c r="E68" i="8" s="1"/>
  <c r="G68" s="1"/>
  <c r="N72" i="15" s="1"/>
  <c r="BZ65" i="12"/>
  <c r="BO65"/>
  <c r="E64" i="8" s="1"/>
  <c r="G64" s="1"/>
  <c r="N68" i="15" s="1"/>
  <c r="BZ61" i="12"/>
  <c r="BO61"/>
  <c r="E60" i="8" s="1"/>
  <c r="G60" s="1"/>
  <c r="N64" i="15" s="1"/>
  <c r="BZ57" i="12"/>
  <c r="BO57"/>
  <c r="E56" i="8" s="1"/>
  <c r="G56" s="1"/>
  <c r="N60" i="15" s="1"/>
  <c r="BZ53" i="12"/>
  <c r="BO53"/>
  <c r="E52" i="8" s="1"/>
  <c r="G52" s="1"/>
  <c r="N56" i="15" s="1"/>
  <c r="BZ49" i="12"/>
  <c r="BO49"/>
  <c r="E48" i="8" s="1"/>
  <c r="G48" s="1"/>
  <c r="N52" i="15" s="1"/>
  <c r="BZ45" i="12"/>
  <c r="BO45"/>
  <c r="E44" i="8" s="1"/>
  <c r="G44" s="1"/>
  <c r="N48" i="15" s="1"/>
  <c r="BZ41" i="12"/>
  <c r="BO41"/>
  <c r="E40" i="8" s="1"/>
  <c r="G40" s="1"/>
  <c r="N44" i="15" s="1"/>
  <c r="M43"/>
  <c r="BQ195" i="12"/>
  <c r="BQ193"/>
  <c r="BQ76"/>
  <c r="BN76"/>
  <c r="D75" i="8" s="1"/>
  <c r="F75" s="1"/>
  <c r="BQ84" i="12"/>
  <c r="BN84"/>
  <c r="D83" i="8" s="1"/>
  <c r="F83" s="1"/>
  <c r="BQ99" i="12"/>
  <c r="BN99"/>
  <c r="BQ97"/>
  <c r="BN97"/>
  <c r="BQ39"/>
  <c r="BN39"/>
  <c r="D38" i="8" s="1"/>
  <c r="F38" s="1"/>
  <c r="BQ35" i="12"/>
  <c r="BN35"/>
  <c r="D34" i="8" s="1"/>
  <c r="F34" s="1"/>
  <c r="BQ31" i="12"/>
  <c r="BN31"/>
  <c r="D30" i="8" s="1"/>
  <c r="F30" s="1"/>
  <c r="BQ27" i="12"/>
  <c r="BN27"/>
  <c r="D26" i="8" s="1"/>
  <c r="F26" s="1"/>
  <c r="BQ23" i="12"/>
  <c r="BN23"/>
  <c r="D22" i="8" s="1"/>
  <c r="F22" s="1"/>
  <c r="BQ19" i="12"/>
  <c r="BN19"/>
  <c r="D18" i="8" s="1"/>
  <c r="F18" s="1"/>
  <c r="BQ15" i="12"/>
  <c r="BN15"/>
  <c r="D14" i="8" s="1"/>
  <c r="F14" s="1"/>
  <c r="BQ11" i="12"/>
  <c r="BN11"/>
  <c r="D10" i="8" s="1"/>
  <c r="F10" s="1"/>
  <c r="BQ7" i="12"/>
  <c r="BN7"/>
  <c r="D6" i="8" s="1"/>
  <c r="F6" s="1"/>
  <c r="BQ4" i="12"/>
  <c r="BN4"/>
  <c r="D3" i="8" s="1"/>
  <c r="F3" s="1"/>
  <c r="BQ36" i="12"/>
  <c r="BN36"/>
  <c r="D35" i="8" s="1"/>
  <c r="F35" s="1"/>
  <c r="BQ32" i="12"/>
  <c r="BN32"/>
  <c r="D31" i="8" s="1"/>
  <c r="F31" s="1"/>
  <c r="BQ28" i="12"/>
  <c r="BN28"/>
  <c r="D27" i="8" s="1"/>
  <c r="F27" s="1"/>
  <c r="BQ24" i="12"/>
  <c r="BN24"/>
  <c r="D23" i="8" s="1"/>
  <c r="F23" s="1"/>
  <c r="BQ20" i="12"/>
  <c r="BN20"/>
  <c r="D19" i="8" s="1"/>
  <c r="F19" s="1"/>
  <c r="BQ16" i="12"/>
  <c r="BN16"/>
  <c r="D15" i="8" s="1"/>
  <c r="F15" s="1"/>
  <c r="BQ12" i="12"/>
  <c r="BN12"/>
  <c r="D11" i="8" s="1"/>
  <c r="F11" s="1"/>
  <c r="BQ8" i="12"/>
  <c r="BN8"/>
  <c r="D7" i="8" s="1"/>
  <c r="F7" s="1"/>
  <c r="BQ94" i="12"/>
  <c r="I93" i="8" s="1"/>
  <c r="K93" s="1"/>
  <c r="BN94" i="12"/>
  <c r="D93" i="8" s="1"/>
  <c r="F93" s="1"/>
  <c r="BQ92" i="12"/>
  <c r="I91" i="8" s="1"/>
  <c r="K91" s="1"/>
  <c r="BN92" i="12"/>
  <c r="D91" i="8" s="1"/>
  <c r="F91" s="1"/>
  <c r="BQ90" i="12"/>
  <c r="I89" i="8" s="1"/>
  <c r="K89" s="1"/>
  <c r="BN90" i="12"/>
  <c r="D89" i="8" s="1"/>
  <c r="F89" s="1"/>
  <c r="BQ87" i="12"/>
  <c r="BN87"/>
  <c r="D86" i="8" s="1"/>
  <c r="F86" s="1"/>
  <c r="BQ83" i="12"/>
  <c r="BN83"/>
  <c r="D82" i="8" s="1"/>
  <c r="F82" s="1"/>
  <c r="BQ79" i="12"/>
  <c r="BN79"/>
  <c r="D78" i="8" s="1"/>
  <c r="F78" s="1"/>
  <c r="BQ75" i="12"/>
  <c r="BN75"/>
  <c r="D74" i="8" s="1"/>
  <c r="F74" s="1"/>
  <c r="BO177" i="12"/>
  <c r="E172" i="8" s="1"/>
  <c r="G172" s="1"/>
  <c r="N168" i="15" s="1"/>
  <c r="BO173" i="12"/>
  <c r="E168" i="8" s="1"/>
  <c r="G168" s="1"/>
  <c r="N164" i="15" s="1"/>
  <c r="BO169" i="12"/>
  <c r="E164" i="8" s="1"/>
  <c r="G164" s="1"/>
  <c r="N160" i="15" s="1"/>
  <c r="BO165" i="12"/>
  <c r="E160" i="8" s="1"/>
  <c r="G160" s="1"/>
  <c r="N156" i="15" s="1"/>
  <c r="BO161" i="12"/>
  <c r="E156" i="8" s="1"/>
  <c r="G156" s="1"/>
  <c r="N152" i="15" s="1"/>
  <c r="BO157" i="12"/>
  <c r="E152" i="8" s="1"/>
  <c r="G152" s="1"/>
  <c r="N148" i="15" s="1"/>
  <c r="BO153" i="12"/>
  <c r="E148" i="8" s="1"/>
  <c r="G148" s="1"/>
  <c r="N144" i="15" s="1"/>
  <c r="BO149" i="12"/>
  <c r="E144" i="8" s="1"/>
  <c r="G144" s="1"/>
  <c r="N140" i="15" s="1"/>
  <c r="BO145" i="12"/>
  <c r="E140" i="8" s="1"/>
  <c r="G140" s="1"/>
  <c r="N136" i="15" s="1"/>
  <c r="BO141" i="12"/>
  <c r="E136" i="8" s="1"/>
  <c r="G136" s="1"/>
  <c r="N132" i="15" s="1"/>
  <c r="BO185" i="12"/>
  <c r="E180" i="8" s="1"/>
  <c r="G180" s="1"/>
  <c r="BO123" i="12"/>
  <c r="E118" i="8" s="1"/>
  <c r="G118" s="1"/>
  <c r="N114" i="15" s="1"/>
  <c r="BO119" i="12"/>
  <c r="E114" i="8" s="1"/>
  <c r="G114" s="1"/>
  <c r="N110" i="15" s="1"/>
  <c r="BO115" i="12"/>
  <c r="E110" i="8" s="1"/>
  <c r="G110" s="1"/>
  <c r="N106" i="15" s="1"/>
  <c r="BO111" i="12"/>
  <c r="E106" i="8" s="1"/>
  <c r="G106" s="1"/>
  <c r="N102" i="15" s="1"/>
  <c r="BO107" i="12"/>
  <c r="E102" i="8" s="1"/>
  <c r="G102" s="1"/>
  <c r="N98" i="15" s="1"/>
  <c r="BO103" i="12"/>
  <c r="E98" i="8" s="1"/>
  <c r="G98" s="1"/>
  <c r="N94" i="15" s="1"/>
  <c r="BN41" i="12"/>
  <c r="D40" i="8" s="1"/>
  <c r="F40" s="1"/>
  <c r="BN45" i="12"/>
  <c r="D44" i="8" s="1"/>
  <c r="F44" s="1"/>
  <c r="BN49" i="12"/>
  <c r="D48" i="8" s="1"/>
  <c r="F48" s="1"/>
  <c r="BN53" i="12"/>
  <c r="D52" i="8" s="1"/>
  <c r="F52" s="1"/>
  <c r="BN57" i="12"/>
  <c r="D56" i="8" s="1"/>
  <c r="F56" s="1"/>
  <c r="BN61" i="12"/>
  <c r="D60" i="8" s="1"/>
  <c r="F60" s="1"/>
  <c r="BN65" i="12"/>
  <c r="D64" i="8" s="1"/>
  <c r="F64" s="1"/>
  <c r="BN69" i="12"/>
  <c r="D68" i="8" s="1"/>
  <c r="F68" s="1"/>
  <c r="BN44" i="12"/>
  <c r="D43" i="8" s="1"/>
  <c r="F43" s="1"/>
  <c r="BN48" i="12"/>
  <c r="D47" i="8" s="1"/>
  <c r="F47" s="1"/>
  <c r="BN52" i="12"/>
  <c r="D51" i="8" s="1"/>
  <c r="F51" s="1"/>
  <c r="BN56" i="12"/>
  <c r="D55" i="8" s="1"/>
  <c r="F55" s="1"/>
  <c r="BN60" i="12"/>
  <c r="D59" i="8" s="1"/>
  <c r="F59" s="1"/>
  <c r="BN64" i="12"/>
  <c r="D63" i="8" s="1"/>
  <c r="F63" s="1"/>
  <c r="BN68" i="12"/>
  <c r="D67" i="8" s="1"/>
  <c r="F67" s="1"/>
  <c r="BO137" i="12"/>
  <c r="E132" i="8" s="1"/>
  <c r="G132" s="1"/>
  <c r="N128" i="15" s="1"/>
  <c r="BO133" i="12"/>
  <c r="E128" i="8" s="1"/>
  <c r="G128" s="1"/>
  <c r="N124" i="15" s="1"/>
  <c r="BO129" i="12"/>
  <c r="E124" i="8" s="1"/>
  <c r="G124" s="1"/>
  <c r="N120" i="15" s="1"/>
  <c r="BO125" i="12"/>
  <c r="E120" i="8" s="1"/>
  <c r="G120" s="1"/>
  <c r="N116" i="15" s="1"/>
  <c r="BO121" i="12"/>
  <c r="E116" i="8" s="1"/>
  <c r="G116" s="1"/>
  <c r="N112" i="15" s="1"/>
  <c r="BO117" i="12"/>
  <c r="E112" i="8" s="1"/>
  <c r="G112" s="1"/>
  <c r="N108" i="15" s="1"/>
  <c r="BO113" i="12"/>
  <c r="E108" i="8" s="1"/>
  <c r="G108" s="1"/>
  <c r="N104" i="15" s="1"/>
  <c r="BO109" i="12"/>
  <c r="E104" i="8" s="1"/>
  <c r="G104" s="1"/>
  <c r="N100" i="15" s="1"/>
  <c r="BO105" i="12"/>
  <c r="E100" i="8" s="1"/>
  <c r="G100" s="1"/>
  <c r="N96" i="15" s="1"/>
  <c r="BO101" i="12"/>
  <c r="E96" i="8" s="1"/>
  <c r="G96" s="1"/>
  <c r="N92" i="15" s="1"/>
  <c r="BN43" i="12"/>
  <c r="D42" i="8" s="1"/>
  <c r="F42" s="1"/>
  <c r="BN47" i="12"/>
  <c r="D46" i="8" s="1"/>
  <c r="F46" s="1"/>
  <c r="BN51" i="12"/>
  <c r="D50" i="8" s="1"/>
  <c r="F50" s="1"/>
  <c r="BN55" i="12"/>
  <c r="D54" i="8" s="1"/>
  <c r="F54" s="1"/>
  <c r="BN59" i="12"/>
  <c r="D58" i="8" s="1"/>
  <c r="F58" s="1"/>
  <c r="BN63" i="12"/>
  <c r="D62" i="8" s="1"/>
  <c r="F62" s="1"/>
  <c r="BN67" i="12"/>
  <c r="D66" i="8" s="1"/>
  <c r="F66" s="1"/>
  <c r="BN42" i="12"/>
  <c r="D41" i="8" s="1"/>
  <c r="F41" s="1"/>
  <c r="BN46" i="12"/>
  <c r="D45" i="8" s="1"/>
  <c r="F45" s="1"/>
  <c r="BN50" i="12"/>
  <c r="D49" i="8" s="1"/>
  <c r="F49" s="1"/>
  <c r="BN54" i="12"/>
  <c r="D53" i="8" s="1"/>
  <c r="F53" s="1"/>
  <c r="BN58" i="12"/>
  <c r="D57" i="8" s="1"/>
  <c r="F57" s="1"/>
  <c r="BN62" i="12"/>
  <c r="D61" i="8" s="1"/>
  <c r="F61" s="1"/>
  <c r="BN66" i="12"/>
  <c r="D65" i="8" s="1"/>
  <c r="F65" s="1"/>
  <c r="BN70" i="12"/>
  <c r="D69" i="8" s="1"/>
  <c r="F69" s="1"/>
  <c r="BO68" i="12"/>
  <c r="E67" i="8" s="1"/>
  <c r="G67" s="1"/>
  <c r="N71" i="15" s="1"/>
  <c r="BO64" i="12"/>
  <c r="E63" i="8" s="1"/>
  <c r="G63" s="1"/>
  <c r="N67" i="15" s="1"/>
  <c r="BO60" i="12"/>
  <c r="E59" i="8" s="1"/>
  <c r="G59" s="1"/>
  <c r="N63" i="15" s="1"/>
  <c r="BO56" i="12"/>
  <c r="E55" i="8" s="1"/>
  <c r="G55" s="1"/>
  <c r="N59" i="15" s="1"/>
  <c r="BO52" i="12"/>
  <c r="E51" i="8" s="1"/>
  <c r="G51" s="1"/>
  <c r="N55" i="15" s="1"/>
  <c r="BO48" i="12"/>
  <c r="E47" i="8" s="1"/>
  <c r="G47" s="1"/>
  <c r="N51" i="15" s="1"/>
  <c r="BO44" i="12"/>
  <c r="E43" i="8" s="1"/>
  <c r="G43" s="1"/>
  <c r="N47" i="15" s="1"/>
  <c r="BZ193" i="12"/>
  <c r="BO193"/>
  <c r="BZ191"/>
  <c r="BO191"/>
  <c r="E186" i="8" s="1"/>
  <c r="G186" s="1"/>
  <c r="BZ189" i="12"/>
  <c r="BO189"/>
  <c r="E184" i="8" s="1"/>
  <c r="G184" s="1"/>
  <c r="BZ187" i="12"/>
  <c r="I182" i="8" s="1"/>
  <c r="K182" s="1"/>
  <c r="BO187" i="12"/>
  <c r="E182" i="8" s="1"/>
  <c r="G182" s="1"/>
  <c r="BZ100" i="12"/>
  <c r="BO100"/>
  <c r="E95" i="8" s="1"/>
  <c r="G95" s="1"/>
  <c r="N91" i="15" s="1"/>
  <c r="BZ181" i="12"/>
  <c r="BO181"/>
  <c r="E176" i="8" s="1"/>
  <c r="G176" s="1"/>
  <c r="N172" i="15" s="1"/>
  <c r="BZ172" i="12"/>
  <c r="BO172"/>
  <c r="E167" i="8" s="1"/>
  <c r="G167" s="1"/>
  <c r="N163" i="15" s="1"/>
  <c r="BZ164" i="12"/>
  <c r="BO164"/>
  <c r="E159" i="8" s="1"/>
  <c r="G159" s="1"/>
  <c r="N155" i="15" s="1"/>
  <c r="BZ156" i="12"/>
  <c r="BO156"/>
  <c r="E151" i="8" s="1"/>
  <c r="G151" s="1"/>
  <c r="N147" i="15" s="1"/>
  <c r="BZ148" i="12"/>
  <c r="BO148"/>
  <c r="E143" i="8" s="1"/>
  <c r="G143" s="1"/>
  <c r="N139" i="15" s="1"/>
  <c r="BZ140" i="12"/>
  <c r="BO140"/>
  <c r="E135" i="8" s="1"/>
  <c r="G135" s="1"/>
  <c r="N131" i="15" s="1"/>
  <c r="BZ132" i="12"/>
  <c r="BO132"/>
  <c r="E127" i="8" s="1"/>
  <c r="G127" s="1"/>
  <c r="N123" i="15" s="1"/>
  <c r="BZ124" i="12"/>
  <c r="BO124"/>
  <c r="E119" i="8" s="1"/>
  <c r="G119" s="1"/>
  <c r="N115" i="15" s="1"/>
  <c r="AC9" i="1"/>
  <c r="AB9"/>
  <c r="AC10"/>
  <c r="AB10"/>
  <c r="BZ87" i="12"/>
  <c r="BO87"/>
  <c r="E86" i="8" s="1"/>
  <c r="G86" s="1"/>
  <c r="N90" i="15" s="1"/>
  <c r="BZ83" i="12"/>
  <c r="BO83"/>
  <c r="E82" i="8" s="1"/>
  <c r="G82" s="1"/>
  <c r="N86" i="15" s="1"/>
  <c r="BZ79" i="12"/>
  <c r="BO79"/>
  <c r="E78" i="8" s="1"/>
  <c r="G78" s="1"/>
  <c r="N82" i="15" s="1"/>
  <c r="BZ75" i="12"/>
  <c r="BO75"/>
  <c r="E74" i="8" s="1"/>
  <c r="G74" s="1"/>
  <c r="N78" i="15" s="1"/>
  <c r="BZ71" i="12"/>
  <c r="BO71"/>
  <c r="E70" i="8" s="1"/>
  <c r="G70" s="1"/>
  <c r="N74" i="15" s="1"/>
  <c r="BZ66" i="12"/>
  <c r="BO66"/>
  <c r="E65" i="8" s="1"/>
  <c r="G65" s="1"/>
  <c r="N69" i="15" s="1"/>
  <c r="BZ58" i="12"/>
  <c r="BO58"/>
  <c r="E57" i="8" s="1"/>
  <c r="G57" s="1"/>
  <c r="N61" i="15" s="1"/>
  <c r="BZ50" i="12"/>
  <c r="BO50"/>
  <c r="E49" i="8" s="1"/>
  <c r="G49" s="1"/>
  <c r="N53" i="15" s="1"/>
  <c r="BZ42" i="12"/>
  <c r="BO42"/>
  <c r="E41" i="8" s="1"/>
  <c r="G41" s="1"/>
  <c r="N45" i="15" s="1"/>
  <c r="AY192" i="12"/>
  <c r="AY193"/>
  <c r="BU193" s="1"/>
  <c r="AY194"/>
  <c r="AY195"/>
  <c r="BU195" s="1"/>
  <c r="AY191"/>
  <c r="AY187"/>
  <c r="BU187" s="1"/>
  <c r="AY186"/>
  <c r="AY185"/>
  <c r="BU185" s="1"/>
  <c r="AY183"/>
  <c r="AY181"/>
  <c r="BU181" s="1"/>
  <c r="AY179"/>
  <c r="BU179" s="1"/>
  <c r="I174" i="8" s="1"/>
  <c r="K174" s="1"/>
  <c r="AY177" i="12"/>
  <c r="BU177" s="1"/>
  <c r="AY175"/>
  <c r="AY173"/>
  <c r="BU173" s="1"/>
  <c r="AY171"/>
  <c r="BU171" s="1"/>
  <c r="I166" i="8" s="1"/>
  <c r="K166" s="1"/>
  <c r="AY169" i="12"/>
  <c r="BU169" s="1"/>
  <c r="AY167"/>
  <c r="AY165"/>
  <c r="BU165" s="1"/>
  <c r="AY163"/>
  <c r="BU163" s="1"/>
  <c r="I158" i="8" s="1"/>
  <c r="K158" s="1"/>
  <c r="AY161" i="12"/>
  <c r="BU161" s="1"/>
  <c r="AY159"/>
  <c r="AY157"/>
  <c r="BU157" s="1"/>
  <c r="AY155"/>
  <c r="BU155" s="1"/>
  <c r="I150" i="8" s="1"/>
  <c r="K150" s="1"/>
  <c r="AY153" i="12"/>
  <c r="BU153" s="1"/>
  <c r="AY151"/>
  <c r="AY149"/>
  <c r="BU149" s="1"/>
  <c r="AY147"/>
  <c r="BU147" s="1"/>
  <c r="I142" i="8" s="1"/>
  <c r="K142" s="1"/>
  <c r="AY145" i="12"/>
  <c r="BU145" s="1"/>
  <c r="AY143"/>
  <c r="AY141"/>
  <c r="BU141" s="1"/>
  <c r="AY139"/>
  <c r="BU139" s="1"/>
  <c r="I134" i="8" s="1"/>
  <c r="K134" s="1"/>
  <c r="AY137" i="12"/>
  <c r="BU137" s="1"/>
  <c r="AY135"/>
  <c r="AY133"/>
  <c r="BU133" s="1"/>
  <c r="AY131"/>
  <c r="BU131" s="1"/>
  <c r="I126" i="8" s="1"/>
  <c r="K126" s="1"/>
  <c r="AY129" i="12"/>
  <c r="BU129" s="1"/>
  <c r="AY127"/>
  <c r="AY125"/>
  <c r="BU125" s="1"/>
  <c r="AY123"/>
  <c r="BU123" s="1"/>
  <c r="I118" i="8" s="1"/>
  <c r="K118" s="1"/>
  <c r="AY121" i="12"/>
  <c r="BU121" s="1"/>
  <c r="AY119"/>
  <c r="AY117"/>
  <c r="BU117" s="1"/>
  <c r="AY115"/>
  <c r="BU115" s="1"/>
  <c r="I110" i="8" s="1"/>
  <c r="K110" s="1"/>
  <c r="AY113" i="12"/>
  <c r="BU113" s="1"/>
  <c r="AY111"/>
  <c r="AY109"/>
  <c r="BU109" s="1"/>
  <c r="AY107"/>
  <c r="AY105"/>
  <c r="BU105" s="1"/>
  <c r="AY103"/>
  <c r="BU103" s="1"/>
  <c r="I98" i="8" s="1"/>
  <c r="K98" s="1"/>
  <c r="AY101" i="12"/>
  <c r="BU101" s="1"/>
  <c r="AY190"/>
  <c r="BU190" s="1"/>
  <c r="I185" i="8" s="1"/>
  <c r="K185" s="1"/>
  <c r="AY189" i="12"/>
  <c r="BU189" s="1"/>
  <c r="AY188"/>
  <c r="BU188" s="1"/>
  <c r="AY184"/>
  <c r="BU184" s="1"/>
  <c r="AY182"/>
  <c r="BU182" s="1"/>
  <c r="AY180"/>
  <c r="BU180" s="1"/>
  <c r="AY178"/>
  <c r="AY176"/>
  <c r="BU176" s="1"/>
  <c r="AY174"/>
  <c r="BU174" s="1"/>
  <c r="I169" i="8" s="1"/>
  <c r="K169" s="1"/>
  <c r="AY172" i="12"/>
  <c r="BU172" s="1"/>
  <c r="AY170"/>
  <c r="AY168"/>
  <c r="BU168" s="1"/>
  <c r="AY166"/>
  <c r="BU166" s="1"/>
  <c r="I161" i="8" s="1"/>
  <c r="K161" s="1"/>
  <c r="AY164" i="12"/>
  <c r="BU164" s="1"/>
  <c r="AY162"/>
  <c r="AY160"/>
  <c r="BU160" s="1"/>
  <c r="AY158"/>
  <c r="BU158" s="1"/>
  <c r="I153" i="8" s="1"/>
  <c r="K153" s="1"/>
  <c r="AY156" i="12"/>
  <c r="BU156" s="1"/>
  <c r="AY154"/>
  <c r="AY152"/>
  <c r="BU152" s="1"/>
  <c r="AY150"/>
  <c r="BU150" s="1"/>
  <c r="AY148"/>
  <c r="BU148" s="1"/>
  <c r="AY146"/>
  <c r="AY144"/>
  <c r="BU144" s="1"/>
  <c r="AY142"/>
  <c r="BU142" s="1"/>
  <c r="I137" i="8" s="1"/>
  <c r="K137" s="1"/>
  <c r="AY140" i="12"/>
  <c r="BU140" s="1"/>
  <c r="AY138"/>
  <c r="AY136"/>
  <c r="BU136" s="1"/>
  <c r="AY134"/>
  <c r="BU134" s="1"/>
  <c r="I129" i="8" s="1"/>
  <c r="K129" s="1"/>
  <c r="AY132" i="12"/>
  <c r="BU132" s="1"/>
  <c r="AY130"/>
  <c r="AY128"/>
  <c r="BU128" s="1"/>
  <c r="AY126"/>
  <c r="BU126" s="1"/>
  <c r="I121" i="8" s="1"/>
  <c r="K121" s="1"/>
  <c r="AY124" i="12"/>
  <c r="BU124" s="1"/>
  <c r="AY122"/>
  <c r="AY120"/>
  <c r="BU120" s="1"/>
  <c r="I115" i="8" s="1"/>
  <c r="K115" s="1"/>
  <c r="AY118" i="12"/>
  <c r="BU118" s="1"/>
  <c r="I113" i="8" s="1"/>
  <c r="K113" s="1"/>
  <c r="AY116" i="12"/>
  <c r="BU116" s="1"/>
  <c r="I111" i="8" s="1"/>
  <c r="K111" s="1"/>
  <c r="AY114" i="12"/>
  <c r="AY112"/>
  <c r="BU112" s="1"/>
  <c r="I107" i="8" s="1"/>
  <c r="K107" s="1"/>
  <c r="AY110" i="12"/>
  <c r="BU110" s="1"/>
  <c r="I105" i="8" s="1"/>
  <c r="K105" s="1"/>
  <c r="AY108" i="12"/>
  <c r="BU108" s="1"/>
  <c r="I103" i="8" s="1"/>
  <c r="K103" s="1"/>
  <c r="AY106" i="12"/>
  <c r="AY104"/>
  <c r="BU104" s="1"/>
  <c r="I99" i="8" s="1"/>
  <c r="K99" s="1"/>
  <c r="AY102" i="12"/>
  <c r="BU102" s="1"/>
  <c r="I97" i="8" s="1"/>
  <c r="K97" s="1"/>
  <c r="AY100" i="12"/>
  <c r="BU100" s="1"/>
  <c r="BZ77"/>
  <c r="BO77"/>
  <c r="E76" i="8" s="1"/>
  <c r="G76" s="1"/>
  <c r="N80" i="15" s="1"/>
  <c r="BZ85" i="12"/>
  <c r="BO85"/>
  <c r="E84" i="8" s="1"/>
  <c r="G84" s="1"/>
  <c r="N88" i="15" s="1"/>
  <c r="BZ99" i="12"/>
  <c r="BO99"/>
  <c r="BZ97"/>
  <c r="BO97"/>
  <c r="BZ39"/>
  <c r="BO39"/>
  <c r="E38" i="8" s="1"/>
  <c r="G38" s="1"/>
  <c r="N42" i="15" s="1"/>
  <c r="BZ35" i="12"/>
  <c r="BO35"/>
  <c r="E34" i="8" s="1"/>
  <c r="G34" s="1"/>
  <c r="N38" i="15" s="1"/>
  <c r="BZ31" i="12"/>
  <c r="BO31"/>
  <c r="E30" i="8" s="1"/>
  <c r="G30" s="1"/>
  <c r="N34" i="15" s="1"/>
  <c r="BZ27" i="12"/>
  <c r="BO27"/>
  <c r="E26" i="8" s="1"/>
  <c r="G26" s="1"/>
  <c r="N30" i="15" s="1"/>
  <c r="BZ23" i="12"/>
  <c r="BO23"/>
  <c r="E22" i="8" s="1"/>
  <c r="G22" s="1"/>
  <c r="N26" i="15" s="1"/>
  <c r="BZ19" i="12"/>
  <c r="BO19"/>
  <c r="E18" i="8" s="1"/>
  <c r="G18" s="1"/>
  <c r="N22" i="15" s="1"/>
  <c r="BZ15" i="12"/>
  <c r="BO15"/>
  <c r="E14" i="8" s="1"/>
  <c r="G14" s="1"/>
  <c r="N18" i="15" s="1"/>
  <c r="BZ11" i="12"/>
  <c r="BO11"/>
  <c r="E10" i="8" s="1"/>
  <c r="G10" s="1"/>
  <c r="N14" i="15" s="1"/>
  <c r="BZ7" i="12"/>
  <c r="BO7"/>
  <c r="E6" i="8" s="1"/>
  <c r="G6" s="1"/>
  <c r="N10" i="15" s="1"/>
  <c r="BZ4" i="12"/>
  <c r="BO4"/>
  <c r="E3" i="8" s="1"/>
  <c r="G3" s="1"/>
  <c r="N7" i="15" s="1"/>
  <c r="BZ36" i="12"/>
  <c r="BO36"/>
  <c r="E35" i="8" s="1"/>
  <c r="G35" s="1"/>
  <c r="N39" i="15" s="1"/>
  <c r="BZ32" i="12"/>
  <c r="BO32"/>
  <c r="E31" i="8" s="1"/>
  <c r="G31" s="1"/>
  <c r="N35" i="15" s="1"/>
  <c r="BZ28" i="12"/>
  <c r="BO28"/>
  <c r="E27" i="8" s="1"/>
  <c r="G27" s="1"/>
  <c r="N31" i="15" s="1"/>
  <c r="BZ24" i="12"/>
  <c r="BO24"/>
  <c r="E23" i="8" s="1"/>
  <c r="G23" s="1"/>
  <c r="N27" i="15" s="1"/>
  <c r="BZ20" i="12"/>
  <c r="BO20"/>
  <c r="E19" i="8" s="1"/>
  <c r="G19" s="1"/>
  <c r="N23" i="15" s="1"/>
  <c r="BZ16" i="12"/>
  <c r="BO16"/>
  <c r="E15" i="8" s="1"/>
  <c r="G15" s="1"/>
  <c r="N19" i="15" s="1"/>
  <c r="BZ12" i="12"/>
  <c r="BO12"/>
  <c r="E11" i="8" s="1"/>
  <c r="G11" s="1"/>
  <c r="N15" i="15" s="1"/>
  <c r="BZ8" i="12"/>
  <c r="BO8"/>
  <c r="E7" i="8" s="1"/>
  <c r="G7" s="1"/>
  <c r="N11" i="15" s="1"/>
  <c r="BZ95" i="12"/>
  <c r="BO95"/>
  <c r="E94" i="8" s="1"/>
  <c r="G94" s="1"/>
  <c r="BZ93" i="12"/>
  <c r="BO93"/>
  <c r="E92" i="8" s="1"/>
  <c r="G92" s="1"/>
  <c r="BZ91" i="12"/>
  <c r="BO91"/>
  <c r="E90" i="8" s="1"/>
  <c r="G90" s="1"/>
  <c r="BZ88" i="12"/>
  <c r="BO88"/>
  <c r="E87" i="8" s="1"/>
  <c r="G87" s="1"/>
  <c r="BZ84" i="12"/>
  <c r="BO84"/>
  <c r="E83" i="8" s="1"/>
  <c r="G83" s="1"/>
  <c r="N87" i="15" s="1"/>
  <c r="BZ80" i="12"/>
  <c r="BO80"/>
  <c r="E79" i="8" s="1"/>
  <c r="G79" s="1"/>
  <c r="N83" i="15" s="1"/>
  <c r="BZ76" i="12"/>
  <c r="BO76"/>
  <c r="E75" i="8" s="1"/>
  <c r="G75" s="1"/>
  <c r="N79" i="15" s="1"/>
  <c r="BZ72" i="12"/>
  <c r="BO72"/>
  <c r="E71" i="8" s="1"/>
  <c r="G71" s="1"/>
  <c r="N75" i="15" s="1"/>
  <c r="BZ67" i="12"/>
  <c r="I66" i="8" s="1"/>
  <c r="K66" s="1"/>
  <c r="BO67" i="12"/>
  <c r="E66" i="8" s="1"/>
  <c r="G66" s="1"/>
  <c r="N70" i="15" s="1"/>
  <c r="BZ63" i="12"/>
  <c r="I62" i="8" s="1"/>
  <c r="K62" s="1"/>
  <c r="BO63" i="12"/>
  <c r="E62" i="8" s="1"/>
  <c r="G62" s="1"/>
  <c r="N66" i="15" s="1"/>
  <c r="BZ59" i="12"/>
  <c r="I58" i="8" s="1"/>
  <c r="K58" s="1"/>
  <c r="BO59" i="12"/>
  <c r="E58" i="8" s="1"/>
  <c r="G58" s="1"/>
  <c r="N62" i="15" s="1"/>
  <c r="BZ55" i="12"/>
  <c r="I54" i="8" s="1"/>
  <c r="K54" s="1"/>
  <c r="BO55" i="12"/>
  <c r="E54" i="8" s="1"/>
  <c r="G54" s="1"/>
  <c r="N58" i="15" s="1"/>
  <c r="BZ51" i="12"/>
  <c r="I50" i="8" s="1"/>
  <c r="K50" s="1"/>
  <c r="BO51" i="12"/>
  <c r="E50" i="8" s="1"/>
  <c r="G50" s="1"/>
  <c r="N54" i="15" s="1"/>
  <c r="BZ47" i="12"/>
  <c r="I46" i="8" s="1"/>
  <c r="K46" s="1"/>
  <c r="BO47" i="12"/>
  <c r="E46" i="8" s="1"/>
  <c r="G46" s="1"/>
  <c r="N50" i="15" s="1"/>
  <c r="BZ43" i="12"/>
  <c r="I42" i="8" s="1"/>
  <c r="K42" s="1"/>
  <c r="BO43" i="12"/>
  <c r="E42" i="8" s="1"/>
  <c r="G42" s="1"/>
  <c r="N46" i="15" s="1"/>
  <c r="BZ40" i="12"/>
  <c r="I39" i="8" s="1"/>
  <c r="K39" s="1"/>
  <c r="BO40" i="12"/>
  <c r="E39" i="8" s="1"/>
  <c r="G39" s="1"/>
  <c r="N43" i="15" s="1"/>
  <c r="BQ194" i="12"/>
  <c r="BQ192"/>
  <c r="BQ72"/>
  <c r="I71" i="8" s="1"/>
  <c r="K71" s="1"/>
  <c r="BN72" i="12"/>
  <c r="D71" i="8" s="1"/>
  <c r="F71" s="1"/>
  <c r="BQ80" i="12"/>
  <c r="I79" i="8" s="1"/>
  <c r="K79" s="1"/>
  <c r="BN80" i="12"/>
  <c r="D79" i="8" s="1"/>
  <c r="F79" s="1"/>
  <c r="BQ88" i="12"/>
  <c r="I87" i="8" s="1"/>
  <c r="K87" s="1"/>
  <c r="BN88" i="12"/>
  <c r="D87" i="8" s="1"/>
  <c r="F87" s="1"/>
  <c r="BQ98" i="12"/>
  <c r="BN98"/>
  <c r="BQ96"/>
  <c r="BN96"/>
  <c r="BQ37"/>
  <c r="I36" i="8" s="1"/>
  <c r="K36" s="1"/>
  <c r="BN37" i="12"/>
  <c r="D36" i="8" s="1"/>
  <c r="F36" s="1"/>
  <c r="BQ33" i="12"/>
  <c r="I32" i="8" s="1"/>
  <c r="K32" s="1"/>
  <c r="BN33" i="12"/>
  <c r="D32" i="8" s="1"/>
  <c r="F32" s="1"/>
  <c r="BQ29" i="12"/>
  <c r="I28" i="8" s="1"/>
  <c r="K28" s="1"/>
  <c r="BN29" i="12"/>
  <c r="D28" i="8" s="1"/>
  <c r="F28" s="1"/>
  <c r="BQ25" i="12"/>
  <c r="I24" i="8" s="1"/>
  <c r="K24" s="1"/>
  <c r="BN25" i="12"/>
  <c r="D24" i="8" s="1"/>
  <c r="F24" s="1"/>
  <c r="BQ21" i="12"/>
  <c r="I20" i="8" s="1"/>
  <c r="K20" s="1"/>
  <c r="BN21" i="12"/>
  <c r="D20" i="8" s="1"/>
  <c r="F20" s="1"/>
  <c r="BQ17" i="12"/>
  <c r="I16" i="8" s="1"/>
  <c r="K16" s="1"/>
  <c r="BN17" i="12"/>
  <c r="D16" i="8" s="1"/>
  <c r="F16" s="1"/>
  <c r="BQ13" i="12"/>
  <c r="I12" i="8" s="1"/>
  <c r="K12" s="1"/>
  <c r="BN13" i="12"/>
  <c r="D12" i="8" s="1"/>
  <c r="F12" s="1"/>
  <c r="BQ9" i="12"/>
  <c r="I8" i="8" s="1"/>
  <c r="K8" s="1"/>
  <c r="BN9" i="12"/>
  <c r="D8" i="8" s="1"/>
  <c r="F8" s="1"/>
  <c r="BQ5" i="12"/>
  <c r="I4" i="8" s="1"/>
  <c r="K4" s="1"/>
  <c r="BN5" i="12"/>
  <c r="D4" i="8" s="1"/>
  <c r="F4" s="1"/>
  <c r="BQ38" i="12"/>
  <c r="I37" i="8" s="1"/>
  <c r="K37" s="1"/>
  <c r="BN38" i="12"/>
  <c r="D37" i="8" s="1"/>
  <c r="F37" s="1"/>
  <c r="BQ34" i="12"/>
  <c r="I33" i="8" s="1"/>
  <c r="K33" s="1"/>
  <c r="BN34" i="12"/>
  <c r="D33" i="8" s="1"/>
  <c r="F33" s="1"/>
  <c r="BQ30" i="12"/>
  <c r="I29" i="8" s="1"/>
  <c r="K29" s="1"/>
  <c r="BN30" i="12"/>
  <c r="D29" i="8" s="1"/>
  <c r="F29" s="1"/>
  <c r="BQ26" i="12"/>
  <c r="I25" i="8" s="1"/>
  <c r="K25" s="1"/>
  <c r="BN26" i="12"/>
  <c r="D25" i="8" s="1"/>
  <c r="F25" s="1"/>
  <c r="BQ22" i="12"/>
  <c r="I21" i="8" s="1"/>
  <c r="K21" s="1"/>
  <c r="BN22" i="12"/>
  <c r="D21" i="8" s="1"/>
  <c r="F21" s="1"/>
  <c r="BQ18" i="12"/>
  <c r="I17" i="8" s="1"/>
  <c r="K17" s="1"/>
  <c r="BN18" i="12"/>
  <c r="D17" i="8" s="1"/>
  <c r="F17" s="1"/>
  <c r="BQ14" i="12"/>
  <c r="I13" i="8" s="1"/>
  <c r="K13" s="1"/>
  <c r="BN14" i="12"/>
  <c r="D13" i="8" s="1"/>
  <c r="F13" s="1"/>
  <c r="BQ10" i="12"/>
  <c r="I9" i="8" s="1"/>
  <c r="K9" s="1"/>
  <c r="BN10" i="12"/>
  <c r="D9" i="8" s="1"/>
  <c r="F9" s="1"/>
  <c r="BQ6" i="12"/>
  <c r="I5" i="8" s="1"/>
  <c r="K5" s="1"/>
  <c r="BN6" i="12"/>
  <c r="D5" i="8" s="1"/>
  <c r="F5" s="1"/>
  <c r="BQ95" i="12"/>
  <c r="I94" i="8" s="1"/>
  <c r="K94" s="1"/>
  <c r="BN95" i="12"/>
  <c r="D94" i="8" s="1"/>
  <c r="F94" s="1"/>
  <c r="BQ93" i="12"/>
  <c r="I92" i="8" s="1"/>
  <c r="BN93" i="12"/>
  <c r="D92" i="8" s="1"/>
  <c r="F92" s="1"/>
  <c r="BQ91" i="12"/>
  <c r="I90" i="8" s="1"/>
  <c r="K90" s="1"/>
  <c r="BN91" i="12"/>
  <c r="D90" i="8" s="1"/>
  <c r="F90" s="1"/>
  <c r="BQ89" i="12"/>
  <c r="I88" i="8" s="1"/>
  <c r="K88" s="1"/>
  <c r="BN89" i="12"/>
  <c r="D88" i="8" s="1"/>
  <c r="F88" s="1"/>
  <c r="BQ85" i="12"/>
  <c r="I84" i="8" s="1"/>
  <c r="K84" s="1"/>
  <c r="BN85" i="12"/>
  <c r="D84" i="8" s="1"/>
  <c r="F84" s="1"/>
  <c r="BQ81" i="12"/>
  <c r="I80" i="8" s="1"/>
  <c r="K80" s="1"/>
  <c r="BN81" i="12"/>
  <c r="D80" i="8" s="1"/>
  <c r="F80" s="1"/>
  <c r="BQ77" i="12"/>
  <c r="I76" i="8" s="1"/>
  <c r="K76" s="1"/>
  <c r="BN77" i="12"/>
  <c r="D76" i="8" s="1"/>
  <c r="F76" s="1"/>
  <c r="BQ73" i="12"/>
  <c r="I72" i="8" s="1"/>
  <c r="K72" s="1"/>
  <c r="BN73" i="12"/>
  <c r="D72" i="8" s="1"/>
  <c r="F72" s="1"/>
  <c r="I40"/>
  <c r="K40" s="1"/>
  <c r="I44"/>
  <c r="K44" s="1"/>
  <c r="I48"/>
  <c r="K48" s="1"/>
  <c r="I52"/>
  <c r="K52" s="1"/>
  <c r="I56"/>
  <c r="K56" s="1"/>
  <c r="I60"/>
  <c r="K60" s="1"/>
  <c r="I64"/>
  <c r="K64" s="1"/>
  <c r="I68"/>
  <c r="K68" s="1"/>
  <c r="I43"/>
  <c r="K43" s="1"/>
  <c r="I47"/>
  <c r="K47" s="1"/>
  <c r="I51"/>
  <c r="K51" s="1"/>
  <c r="I55"/>
  <c r="K55" s="1"/>
  <c r="I59"/>
  <c r="K59" s="1"/>
  <c r="I63"/>
  <c r="K63" s="1"/>
  <c r="I67"/>
  <c r="K67" s="1"/>
  <c r="I180"/>
  <c r="K180" s="1"/>
  <c r="I172"/>
  <c r="K172" s="1"/>
  <c r="I168"/>
  <c r="K168" s="1"/>
  <c r="I164"/>
  <c r="K164" s="1"/>
  <c r="I160"/>
  <c r="K160" s="1"/>
  <c r="I156"/>
  <c r="K156" s="1"/>
  <c r="I152"/>
  <c r="K152" s="1"/>
  <c r="I148"/>
  <c r="K148" s="1"/>
  <c r="I144"/>
  <c r="K144" s="1"/>
  <c r="I140"/>
  <c r="K140" s="1"/>
  <c r="I136"/>
  <c r="K136" s="1"/>
  <c r="I132"/>
  <c r="K132" s="1"/>
  <c r="I128"/>
  <c r="K128" s="1"/>
  <c r="I124"/>
  <c r="K124" s="1"/>
  <c r="I120"/>
  <c r="K120" s="1"/>
  <c r="I116"/>
  <c r="K116" s="1"/>
  <c r="I112"/>
  <c r="K112" s="1"/>
  <c r="I108"/>
  <c r="K108" s="1"/>
  <c r="I104"/>
  <c r="K104" s="1"/>
  <c r="I177"/>
  <c r="K177" s="1"/>
  <c r="I145"/>
  <c r="K145" s="1"/>
  <c r="I184"/>
  <c r="K184" s="1"/>
  <c r="I41"/>
  <c r="K41" s="1"/>
  <c r="I45"/>
  <c r="K45" s="1"/>
  <c r="I49"/>
  <c r="K49" s="1"/>
  <c r="I53"/>
  <c r="K53" s="1"/>
  <c r="I57"/>
  <c r="K57" s="1"/>
  <c r="I61"/>
  <c r="K61" s="1"/>
  <c r="I65"/>
  <c r="K65" s="1"/>
  <c r="I69"/>
  <c r="K69" s="1"/>
  <c r="BN184" i="12"/>
  <c r="D179" i="8" s="1"/>
  <c r="F179" s="1"/>
  <c r="BN180" i="12"/>
  <c r="D175" i="8" s="1"/>
  <c r="F175" s="1"/>
  <c r="BN176" i="12"/>
  <c r="D171" i="8" s="1"/>
  <c r="F171" s="1"/>
  <c r="BN172" i="12"/>
  <c r="D167" i="8" s="1"/>
  <c r="F167" s="1"/>
  <c r="BN168" i="12"/>
  <c r="D163" i="8" s="1"/>
  <c r="F163" s="1"/>
  <c r="BN164" i="12"/>
  <c r="D159" i="8" s="1"/>
  <c r="F159" s="1"/>
  <c r="BN160" i="12"/>
  <c r="D155" i="8" s="1"/>
  <c r="F155" s="1"/>
  <c r="BN156" i="12"/>
  <c r="D151" i="8" s="1"/>
  <c r="F151" s="1"/>
  <c r="BN152" i="12"/>
  <c r="D147" i="8" s="1"/>
  <c r="F147" s="1"/>
  <c r="BN148" i="12"/>
  <c r="D143" i="8" s="1"/>
  <c r="F143" s="1"/>
  <c r="BN144" i="12"/>
  <c r="D139" i="8" s="1"/>
  <c r="F139" s="1"/>
  <c r="BN140" i="12"/>
  <c r="D135" i="8" s="1"/>
  <c r="F135" s="1"/>
  <c r="BN136" i="12"/>
  <c r="D131" i="8" s="1"/>
  <c r="F131" s="1"/>
  <c r="BN132" i="12"/>
  <c r="D127" i="8" s="1"/>
  <c r="F127" s="1"/>
  <c r="BN128" i="12"/>
  <c r="D123" i="8" s="1"/>
  <c r="F123" s="1"/>
  <c r="BN124" i="12"/>
  <c r="D119" i="8" s="1"/>
  <c r="F119" s="1"/>
  <c r="BN120" i="12"/>
  <c r="D115" i="8" s="1"/>
  <c r="F115" s="1"/>
  <c r="BN116" i="12"/>
  <c r="D111" i="8" s="1"/>
  <c r="F111" s="1"/>
  <c r="BN112" i="12"/>
  <c r="D107" i="8" s="1"/>
  <c r="F107" s="1"/>
  <c r="BN100" i="12"/>
  <c r="D95" i="8" s="1"/>
  <c r="F95" s="1"/>
  <c r="BN108" i="12"/>
  <c r="D103" i="8" s="1"/>
  <c r="F103" s="1"/>
  <c r="BN104" i="12"/>
  <c r="D99" i="8" s="1"/>
  <c r="F99" s="1"/>
  <c r="BN105" i="12"/>
  <c r="D100" i="8" s="1"/>
  <c r="F100" s="1"/>
  <c r="BN101" i="12"/>
  <c r="D96" i="8" s="1"/>
  <c r="F96" s="1"/>
  <c r="BN188" i="12"/>
  <c r="D183" i="8" s="1"/>
  <c r="F183" s="1"/>
  <c r="I176" l="1"/>
  <c r="I175"/>
  <c r="K175" s="1"/>
  <c r="I179"/>
  <c r="K179" s="1"/>
  <c r="I96"/>
  <c r="K96" s="1"/>
  <c r="I100"/>
  <c r="I95"/>
  <c r="K95" s="1"/>
  <c r="I123"/>
  <c r="I131"/>
  <c r="K131" s="1"/>
  <c r="I139"/>
  <c r="K139" s="1"/>
  <c r="I147"/>
  <c r="K147" s="1"/>
  <c r="I155"/>
  <c r="I163"/>
  <c r="K163" s="1"/>
  <c r="I171"/>
  <c r="K171" s="1"/>
  <c r="I119"/>
  <c r="K119" s="1"/>
  <c r="I127"/>
  <c r="K127" s="1"/>
  <c r="I135"/>
  <c r="K135" s="1"/>
  <c r="I143"/>
  <c r="K143" s="1"/>
  <c r="I151"/>
  <c r="K151" s="1"/>
  <c r="I159"/>
  <c r="K159" s="1"/>
  <c r="I167"/>
  <c r="K167" s="1"/>
  <c r="O54" i="16"/>
  <c r="O70"/>
  <c r="O106"/>
  <c r="O122"/>
  <c r="O146"/>
  <c r="O46"/>
  <c r="O62"/>
  <c r="O114"/>
  <c r="O130"/>
  <c r="O138"/>
  <c r="O154"/>
  <c r="O162"/>
  <c r="O170"/>
  <c r="H183" i="8"/>
  <c r="H99"/>
  <c r="B18" i="13" s="1"/>
  <c r="M95" i="15"/>
  <c r="H111" i="8"/>
  <c r="C18" i="13" s="1"/>
  <c r="M107" i="15"/>
  <c r="H127" i="8"/>
  <c r="D22" i="13" s="1"/>
  <c r="M123" i="15"/>
  <c r="H143" i="8"/>
  <c r="F14" i="13" s="1"/>
  <c r="M139" i="15"/>
  <c r="H151" i="8"/>
  <c r="F22" i="13" s="1"/>
  <c r="M147" i="15"/>
  <c r="H167" i="8"/>
  <c r="H14" i="13" s="1"/>
  <c r="M163" i="15"/>
  <c r="H175" i="8"/>
  <c r="H22" i="13" s="1"/>
  <c r="M171" i="15"/>
  <c r="O61" i="16"/>
  <c r="O45"/>
  <c r="O58"/>
  <c r="O43"/>
  <c r="O94"/>
  <c r="O109"/>
  <c r="O125"/>
  <c r="O141"/>
  <c r="O157"/>
  <c r="O165"/>
  <c r="O100"/>
  <c r="O116"/>
  <c r="O140"/>
  <c r="O156"/>
  <c r="O71"/>
  <c r="O55"/>
  <c r="O68"/>
  <c r="O52"/>
  <c r="O80"/>
  <c r="O88"/>
  <c r="O9"/>
  <c r="O17"/>
  <c r="O21"/>
  <c r="O29"/>
  <c r="O37"/>
  <c r="O8"/>
  <c r="O16"/>
  <c r="O24"/>
  <c r="O32"/>
  <c r="O40"/>
  <c r="O83"/>
  <c r="BU106" i="12"/>
  <c r="I101" i="8" s="1"/>
  <c r="K101" s="1"/>
  <c r="BN106" i="12"/>
  <c r="D101" i="8" s="1"/>
  <c r="F101" s="1"/>
  <c r="BU122" i="12"/>
  <c r="I117" i="8" s="1"/>
  <c r="K117" s="1"/>
  <c r="BN122" i="12"/>
  <c r="D117" i="8" s="1"/>
  <c r="F117" s="1"/>
  <c r="BU170" i="12"/>
  <c r="I165" i="8" s="1"/>
  <c r="K165" s="1"/>
  <c r="BN170" i="12"/>
  <c r="D165" i="8" s="1"/>
  <c r="F165" s="1"/>
  <c r="BU178" i="12"/>
  <c r="I173" i="8" s="1"/>
  <c r="K173" s="1"/>
  <c r="BN178" i="12"/>
  <c r="D173" i="8" s="1"/>
  <c r="F173" s="1"/>
  <c r="BU111" i="12"/>
  <c r="I106" i="8" s="1"/>
  <c r="K106" s="1"/>
  <c r="BN111" i="12"/>
  <c r="D106" i="8" s="1"/>
  <c r="F106" s="1"/>
  <c r="BU119" i="12"/>
  <c r="I114" i="8" s="1"/>
  <c r="K114" s="1"/>
  <c r="BN119" i="12"/>
  <c r="D114" i="8" s="1"/>
  <c r="F114" s="1"/>
  <c r="BU127" i="12"/>
  <c r="I122" i="8" s="1"/>
  <c r="K122" s="1"/>
  <c r="BN127" i="12"/>
  <c r="D122" i="8" s="1"/>
  <c r="F122" s="1"/>
  <c r="BU135" i="12"/>
  <c r="I130" i="8" s="1"/>
  <c r="K130" s="1"/>
  <c r="BN135" i="12"/>
  <c r="D130" i="8" s="1"/>
  <c r="F130" s="1"/>
  <c r="BU143" i="12"/>
  <c r="I138" i="8" s="1"/>
  <c r="K138" s="1"/>
  <c r="BN143" i="12"/>
  <c r="D138" i="8" s="1"/>
  <c r="F138" s="1"/>
  <c r="BU167" i="12"/>
  <c r="I162" i="8" s="1"/>
  <c r="K162" s="1"/>
  <c r="BN167" i="12"/>
  <c r="D162" i="8" s="1"/>
  <c r="F162" s="1"/>
  <c r="H100"/>
  <c r="B19" i="13" s="1"/>
  <c r="M96" i="15"/>
  <c r="H103" i="8"/>
  <c r="B22" i="13" s="1"/>
  <c r="M99" i="15"/>
  <c r="H107" i="8"/>
  <c r="C14" i="13" s="1"/>
  <c r="M103" i="15"/>
  <c r="H115" i="8"/>
  <c r="C22" i="13" s="1"/>
  <c r="M111" i="15"/>
  <c r="H123" i="8"/>
  <c r="D18" i="13" s="1"/>
  <c r="M119" i="15"/>
  <c r="H131" i="8"/>
  <c r="E14" i="13" s="1"/>
  <c r="M127" i="15"/>
  <c r="H139" i="8"/>
  <c r="E22" i="13" s="1"/>
  <c r="M135" i="15"/>
  <c r="H147" i="8"/>
  <c r="F18" i="13" s="1"/>
  <c r="M143" i="15"/>
  <c r="M151"/>
  <c r="H155" i="8"/>
  <c r="G14" i="13" s="1"/>
  <c r="M159" i="15"/>
  <c r="H163" i="8"/>
  <c r="G22" i="13" s="1"/>
  <c r="M167" i="15"/>
  <c r="H171" i="8"/>
  <c r="H18" i="13" s="1"/>
  <c r="H179" i="8"/>
  <c r="O73" i="16"/>
  <c r="O65"/>
  <c r="O57"/>
  <c r="O49"/>
  <c r="O104"/>
  <c r="O112"/>
  <c r="O120"/>
  <c r="O128"/>
  <c r="O136"/>
  <c r="O144"/>
  <c r="O152"/>
  <c r="O160"/>
  <c r="O168"/>
  <c r="O67"/>
  <c r="O59"/>
  <c r="O51"/>
  <c r="O72"/>
  <c r="O64"/>
  <c r="O56"/>
  <c r="O48"/>
  <c r="O91"/>
  <c r="O95"/>
  <c r="O99"/>
  <c r="O103"/>
  <c r="O107"/>
  <c r="O111"/>
  <c r="O115"/>
  <c r="O127"/>
  <c r="O131"/>
  <c r="O135"/>
  <c r="O139"/>
  <c r="O143"/>
  <c r="O147"/>
  <c r="O159"/>
  <c r="O163"/>
  <c r="O167"/>
  <c r="O171"/>
  <c r="O92"/>
  <c r="BN190" i="12"/>
  <c r="D185" i="8" s="1"/>
  <c r="F185" s="1"/>
  <c r="I183"/>
  <c r="K183" s="1"/>
  <c r="H96"/>
  <c r="B15" i="13" s="1"/>
  <c r="M92" i="15"/>
  <c r="H95" i="8"/>
  <c r="B14" i="13" s="1"/>
  <c r="M91" i="15"/>
  <c r="H119" i="8"/>
  <c r="D14" i="13" s="1"/>
  <c r="M115" i="15"/>
  <c r="H135" i="8"/>
  <c r="E18" i="13" s="1"/>
  <c r="M131" i="15"/>
  <c r="M155"/>
  <c r="H159" i="8"/>
  <c r="G18" i="13" s="1"/>
  <c r="O69" i="16"/>
  <c r="O53"/>
  <c r="O66"/>
  <c r="O50"/>
  <c r="O93"/>
  <c r="O101"/>
  <c r="O117"/>
  <c r="O133"/>
  <c r="O149"/>
  <c r="O173"/>
  <c r="O108"/>
  <c r="O124"/>
  <c r="O132"/>
  <c r="O148"/>
  <c r="O164"/>
  <c r="O63"/>
  <c r="O47"/>
  <c r="O60"/>
  <c r="O44"/>
  <c r="O76"/>
  <c r="O84"/>
  <c r="O13"/>
  <c r="O25"/>
  <c r="O33"/>
  <c r="O41"/>
  <c r="O12"/>
  <c r="O20"/>
  <c r="O28"/>
  <c r="O36"/>
  <c r="O75"/>
  <c r="BU114" i="12"/>
  <c r="I109" i="8" s="1"/>
  <c r="K109" s="1"/>
  <c r="BN114" i="12"/>
  <c r="D109" i="8" s="1"/>
  <c r="F109" s="1"/>
  <c r="BU130" i="12"/>
  <c r="I125" i="8" s="1"/>
  <c r="K125" s="1"/>
  <c r="BN130" i="12"/>
  <c r="D125" i="8" s="1"/>
  <c r="F125" s="1"/>
  <c r="BU138" i="12"/>
  <c r="I133" i="8" s="1"/>
  <c r="K133" s="1"/>
  <c r="BN138" i="12"/>
  <c r="D133" i="8" s="1"/>
  <c r="F133" s="1"/>
  <c r="BU146" i="12"/>
  <c r="I141" i="8" s="1"/>
  <c r="K141" s="1"/>
  <c r="BN146" i="12"/>
  <c r="D141" i="8" s="1"/>
  <c r="F141" s="1"/>
  <c r="BU154" i="12"/>
  <c r="I149" i="8" s="1"/>
  <c r="K149" s="1"/>
  <c r="BN154" i="12"/>
  <c r="D149" i="8" s="1"/>
  <c r="F149" s="1"/>
  <c r="BU162" i="12"/>
  <c r="I157" i="8" s="1"/>
  <c r="K157" s="1"/>
  <c r="BN162" i="12"/>
  <c r="D157" i="8" s="1"/>
  <c r="F157" s="1"/>
  <c r="BU107" i="12"/>
  <c r="I102" i="8" s="1"/>
  <c r="K102" s="1"/>
  <c r="BN107" i="12"/>
  <c r="D102" i="8" s="1"/>
  <c r="F102" s="1"/>
  <c r="BU151" i="12"/>
  <c r="I146" i="8" s="1"/>
  <c r="K146" s="1"/>
  <c r="BN151" i="12"/>
  <c r="D146" i="8" s="1"/>
  <c r="F146" s="1"/>
  <c r="BU159" i="12"/>
  <c r="I154" i="8" s="1"/>
  <c r="K154" s="1"/>
  <c r="BN159" i="12"/>
  <c r="D154" i="8" s="1"/>
  <c r="F154" s="1"/>
  <c r="BU175" i="12"/>
  <c r="I170" i="8" s="1"/>
  <c r="K170" s="1"/>
  <c r="BN175" i="12"/>
  <c r="D170" i="8" s="1"/>
  <c r="F170" s="1"/>
  <c r="BU183" i="12"/>
  <c r="I178" i="8" s="1"/>
  <c r="K178" s="1"/>
  <c r="BN183" i="12"/>
  <c r="D178" i="8" s="1"/>
  <c r="F178" s="1"/>
  <c r="BU186" i="12"/>
  <c r="I181" i="8" s="1"/>
  <c r="K181" s="1"/>
  <c r="BN186" i="12"/>
  <c r="D181" i="8" s="1"/>
  <c r="F181" s="1"/>
  <c r="BU191" i="12"/>
  <c r="I186" i="8" s="1"/>
  <c r="K186" s="1"/>
  <c r="BN191" i="12"/>
  <c r="D186" i="8" s="1"/>
  <c r="F186" s="1"/>
  <c r="BU194" i="12"/>
  <c r="BN194"/>
  <c r="BU192"/>
  <c r="BN192"/>
  <c r="M76" i="15"/>
  <c r="H72" i="8"/>
  <c r="G11" i="13" s="1"/>
  <c r="M80" i="15"/>
  <c r="H76" i="8"/>
  <c r="H3" i="13" s="1"/>
  <c r="M84" i="15"/>
  <c r="H80" i="8"/>
  <c r="H7" i="13" s="1"/>
  <c r="H84" i="8"/>
  <c r="H11" i="13" s="1"/>
  <c r="M88" i="15"/>
  <c r="H88" i="8"/>
  <c r="H90"/>
  <c r="H92"/>
  <c r="H94"/>
  <c r="H5"/>
  <c r="B4" i="13" s="1"/>
  <c r="M9" i="15"/>
  <c r="M13"/>
  <c r="H9" i="8"/>
  <c r="B8" i="13" s="1"/>
  <c r="H13" i="8"/>
  <c r="B12" i="13" s="1"/>
  <c r="M17" i="15"/>
  <c r="H17" i="8"/>
  <c r="C4" i="13" s="1"/>
  <c r="M21" i="15"/>
  <c r="H21" i="8"/>
  <c r="C8" i="13" s="1"/>
  <c r="M25" i="15"/>
  <c r="M29"/>
  <c r="H25" i="8"/>
  <c r="C12" i="13" s="1"/>
  <c r="H29" i="8"/>
  <c r="D4" i="13" s="1"/>
  <c r="M33" i="15"/>
  <c r="M37"/>
  <c r="H33" i="8"/>
  <c r="D8" i="13" s="1"/>
  <c r="M41" i="15"/>
  <c r="H37" i="8"/>
  <c r="D12" i="13" s="1"/>
  <c r="M8" i="15"/>
  <c r="H4" i="8"/>
  <c r="B3" i="13" s="1"/>
  <c r="H8" i="8"/>
  <c r="B7" i="13" s="1"/>
  <c r="M12" i="15"/>
  <c r="M16"/>
  <c r="H12" i="8"/>
  <c r="B11" i="13" s="1"/>
  <c r="M20" i="15"/>
  <c r="H16" i="8"/>
  <c r="C3" i="13" s="1"/>
  <c r="M24" i="15"/>
  <c r="H20" i="8"/>
  <c r="C7" i="13" s="1"/>
  <c r="H24" i="8"/>
  <c r="C11" i="13" s="1"/>
  <c r="M28" i="15"/>
  <c r="M32"/>
  <c r="H28" i="8"/>
  <c r="D3" i="13" s="1"/>
  <c r="H32" i="8"/>
  <c r="D7" i="13" s="1"/>
  <c r="M36" i="15"/>
  <c r="H36" i="8"/>
  <c r="D11" i="13" s="1"/>
  <c r="M40" i="15"/>
  <c r="H87" i="8"/>
  <c r="H79"/>
  <c r="H6" i="13" s="1"/>
  <c r="M83" i="15"/>
  <c r="H71" i="8"/>
  <c r="G10" i="13" s="1"/>
  <c r="M75" i="15"/>
  <c r="M73"/>
  <c r="H69" i="8"/>
  <c r="G8" i="13" s="1"/>
  <c r="M65" i="15"/>
  <c r="H61" i="8"/>
  <c r="F12" i="13" s="1"/>
  <c r="M57" i="15"/>
  <c r="H53" i="8"/>
  <c r="F4" i="13" s="1"/>
  <c r="H45" i="8"/>
  <c r="E8" i="13" s="1"/>
  <c r="M49" i="15"/>
  <c r="H66" i="8"/>
  <c r="G5" i="13" s="1"/>
  <c r="M70" i="15"/>
  <c r="M62"/>
  <c r="H58" i="8"/>
  <c r="F9" i="13" s="1"/>
  <c r="H50" i="8"/>
  <c r="E13" i="13" s="1"/>
  <c r="M54" i="15"/>
  <c r="M46"/>
  <c r="H42" i="8"/>
  <c r="E5" i="13" s="1"/>
  <c r="M71" i="15"/>
  <c r="H67" i="8"/>
  <c r="G6" i="13" s="1"/>
  <c r="M63" i="15"/>
  <c r="H59" i="8"/>
  <c r="F10" i="13" s="1"/>
  <c r="M55" i="15"/>
  <c r="H51" i="8"/>
  <c r="F2" i="13" s="1"/>
  <c r="H43" i="8"/>
  <c r="E6" i="13" s="1"/>
  <c r="M47" i="15"/>
  <c r="H64" i="8"/>
  <c r="G3" i="13" s="1"/>
  <c r="M68" i="15"/>
  <c r="M60"/>
  <c r="H56" i="8"/>
  <c r="F7" i="13" s="1"/>
  <c r="M52" i="15"/>
  <c r="H48" i="8"/>
  <c r="E11" i="13" s="1"/>
  <c r="H40" i="8"/>
  <c r="E3" i="13" s="1"/>
  <c r="M44" i="15"/>
  <c r="M78"/>
  <c r="H74" i="8"/>
  <c r="G13" i="13" s="1"/>
  <c r="M82" i="15"/>
  <c r="H78" i="8"/>
  <c r="H5" i="13" s="1"/>
  <c r="H82" i="8"/>
  <c r="H9" i="13" s="1"/>
  <c r="M86" i="15"/>
  <c r="H86" i="8"/>
  <c r="H13" i="13" s="1"/>
  <c r="M90" i="15"/>
  <c r="H89" i="8"/>
  <c r="H91"/>
  <c r="H93"/>
  <c r="M11" i="15"/>
  <c r="H7" i="8"/>
  <c r="B6" i="13" s="1"/>
  <c r="M15" i="15"/>
  <c r="H11" i="8"/>
  <c r="B10" i="13" s="1"/>
  <c r="H15" i="8"/>
  <c r="C2" i="13" s="1"/>
  <c r="M19" i="15"/>
  <c r="H19" i="8"/>
  <c r="C6" i="13" s="1"/>
  <c r="M23" i="15"/>
  <c r="H23" i="8"/>
  <c r="C10" i="13" s="1"/>
  <c r="M27" i="15"/>
  <c r="H27" i="8"/>
  <c r="D2" i="13" s="1"/>
  <c r="M31" i="15"/>
  <c r="M35"/>
  <c r="H31" i="8"/>
  <c r="D6" i="13" s="1"/>
  <c r="M39" i="15"/>
  <c r="H35" i="8"/>
  <c r="D10" i="13" s="1"/>
  <c r="M7" i="15"/>
  <c r="H3" i="8"/>
  <c r="B2" i="13" s="1"/>
  <c r="M10" i="15"/>
  <c r="H6" i="8"/>
  <c r="B5" i="13" s="1"/>
  <c r="H10" i="8"/>
  <c r="B9" i="13" s="1"/>
  <c r="M14" i="15"/>
  <c r="M18"/>
  <c r="H14" i="8"/>
  <c r="B13" i="13" s="1"/>
  <c r="M22" i="15"/>
  <c r="H18" i="8"/>
  <c r="C5" i="13" s="1"/>
  <c r="M26" i="15"/>
  <c r="H22" i="8"/>
  <c r="C9" i="13" s="1"/>
  <c r="H26" i="8"/>
  <c r="C13" i="13" s="1"/>
  <c r="M30" i="15"/>
  <c r="M34"/>
  <c r="H30" i="8"/>
  <c r="D5" i="13" s="1"/>
  <c r="H34" i="8"/>
  <c r="D9" i="13" s="1"/>
  <c r="M38" i="15"/>
  <c r="H38" i="8"/>
  <c r="D13" i="13" s="1"/>
  <c r="M42" i="15"/>
  <c r="H83" i="8"/>
  <c r="H10" i="13" s="1"/>
  <c r="M87" i="15"/>
  <c r="H75" i="8"/>
  <c r="H2" i="13" s="1"/>
  <c r="M79" i="15"/>
  <c r="H70" i="8"/>
  <c r="G9" i="13" s="1"/>
  <c r="M74" i="15"/>
  <c r="H73" i="8"/>
  <c r="G12" i="13" s="1"/>
  <c r="M77" i="15"/>
  <c r="H77" i="8"/>
  <c r="H4" i="13" s="1"/>
  <c r="M81" i="15"/>
  <c r="H81" i="8"/>
  <c r="H8" i="13" s="1"/>
  <c r="M85" i="15"/>
  <c r="H85" i="8"/>
  <c r="H12" i="13" s="1"/>
  <c r="M89" i="15"/>
  <c r="BN115" i="12"/>
  <c r="D110" i="8" s="1"/>
  <c r="F110" s="1"/>
  <c r="BN123" i="12"/>
  <c r="D118" i="8" s="1"/>
  <c r="F118" s="1"/>
  <c r="BN131" i="12"/>
  <c r="D126" i="8" s="1"/>
  <c r="F126" s="1"/>
  <c r="BN139" i="12"/>
  <c r="D134" i="8" s="1"/>
  <c r="F134" s="1"/>
  <c r="BN147" i="12"/>
  <c r="D142" i="8" s="1"/>
  <c r="F142" s="1"/>
  <c r="BN155" i="12"/>
  <c r="D150" i="8" s="1"/>
  <c r="F150" s="1"/>
  <c r="BN163" i="12"/>
  <c r="D158" i="8" s="1"/>
  <c r="F158" s="1"/>
  <c r="BN171" i="12"/>
  <c r="D166" i="8" s="1"/>
  <c r="F166" s="1"/>
  <c r="BN179" i="12"/>
  <c r="D174" i="8" s="1"/>
  <c r="F174" s="1"/>
  <c r="BN189" i="12"/>
  <c r="D184" i="8" s="1"/>
  <c r="F184" s="1"/>
  <c r="BN103" i="12"/>
  <c r="D98" i="8" s="1"/>
  <c r="F98" s="1"/>
  <c r="BN102" i="12"/>
  <c r="D97" i="8" s="1"/>
  <c r="F97" s="1"/>
  <c r="BN110" i="12"/>
  <c r="D105" i="8" s="1"/>
  <c r="F105" s="1"/>
  <c r="BN118" i="12"/>
  <c r="D113" i="8" s="1"/>
  <c r="F113" s="1"/>
  <c r="BN126" i="12"/>
  <c r="D121" i="8" s="1"/>
  <c r="F121" s="1"/>
  <c r="BN134" i="12"/>
  <c r="D129" i="8" s="1"/>
  <c r="F129" s="1"/>
  <c r="BN142" i="12"/>
  <c r="D137" i="8" s="1"/>
  <c r="F137" s="1"/>
  <c r="BN150" i="12"/>
  <c r="D145" i="8" s="1"/>
  <c r="F145" s="1"/>
  <c r="BN158" i="12"/>
  <c r="D153" i="8" s="1"/>
  <c r="F153" s="1"/>
  <c r="BN166" i="12"/>
  <c r="D161" i="8" s="1"/>
  <c r="F161" s="1"/>
  <c r="BN174" i="12"/>
  <c r="D169" i="8" s="1"/>
  <c r="F169" s="1"/>
  <c r="BN182" i="12"/>
  <c r="D177" i="8" s="1"/>
  <c r="F177" s="1"/>
  <c r="BN109" i="12"/>
  <c r="D104" i="8" s="1"/>
  <c r="F104" s="1"/>
  <c r="BN117" i="12"/>
  <c r="D112" i="8" s="1"/>
  <c r="F112" s="1"/>
  <c r="BN125" i="12"/>
  <c r="D120" i="8" s="1"/>
  <c r="F120" s="1"/>
  <c r="BN133" i="12"/>
  <c r="D128" i="8" s="1"/>
  <c r="F128" s="1"/>
  <c r="BN141" i="12"/>
  <c r="D136" i="8" s="1"/>
  <c r="F136" s="1"/>
  <c r="BN149" i="12"/>
  <c r="D144" i="8" s="1"/>
  <c r="F144" s="1"/>
  <c r="BN157" i="12"/>
  <c r="D152" i="8" s="1"/>
  <c r="F152" s="1"/>
  <c r="BN165" i="12"/>
  <c r="D160" i="8" s="1"/>
  <c r="F160" s="1"/>
  <c r="BN173" i="12"/>
  <c r="D168" i="8" s="1"/>
  <c r="F168" s="1"/>
  <c r="BN181" i="12"/>
  <c r="D176" i="8" s="1"/>
  <c r="F176" s="1"/>
  <c r="BN193" i="12"/>
  <c r="BN195"/>
  <c r="H39" i="8"/>
  <c r="E2" i="13" s="1"/>
  <c r="M69" i="15"/>
  <c r="H65" i="8"/>
  <c r="G4" i="13" s="1"/>
  <c r="H57" i="8"/>
  <c r="F8" i="13" s="1"/>
  <c r="M61" i="15"/>
  <c r="H49" i="8"/>
  <c r="E12" i="13" s="1"/>
  <c r="M53" i="15"/>
  <c r="H41" i="8"/>
  <c r="E4" i="13" s="1"/>
  <c r="M45" i="15"/>
  <c r="H62" i="8"/>
  <c r="F13" i="13" s="1"/>
  <c r="M66" i="15"/>
  <c r="M58"/>
  <c r="H54" i="8"/>
  <c r="F5" i="13" s="1"/>
  <c r="M50" i="15"/>
  <c r="H46" i="8"/>
  <c r="E9" i="13" s="1"/>
  <c r="M67" i="15"/>
  <c r="H63" i="8"/>
  <c r="G2" i="13" s="1"/>
  <c r="H55" i="8"/>
  <c r="F6" i="13" s="1"/>
  <c r="M59" i="15"/>
  <c r="H47" i="8"/>
  <c r="E10" i="13" s="1"/>
  <c r="M51" i="15"/>
  <c r="H68" i="8"/>
  <c r="G7" i="13" s="1"/>
  <c r="M72" i="15"/>
  <c r="H60" i="8"/>
  <c r="F11" i="13" s="1"/>
  <c r="M64" i="15"/>
  <c r="H52" i="8"/>
  <c r="F3" i="13" s="1"/>
  <c r="M56" i="15"/>
  <c r="M48"/>
  <c r="H44" i="8"/>
  <c r="E7" i="13" s="1"/>
  <c r="BN187" i="12"/>
  <c r="D182" i="8" s="1"/>
  <c r="F182" s="1"/>
  <c r="BN113" i="12"/>
  <c r="D108" i="8" s="1"/>
  <c r="F108" s="1"/>
  <c r="BN121" i="12"/>
  <c r="D116" i="8" s="1"/>
  <c r="F116" s="1"/>
  <c r="BN129" i="12"/>
  <c r="D124" i="8" s="1"/>
  <c r="F124" s="1"/>
  <c r="BN137" i="12"/>
  <c r="D132" i="8" s="1"/>
  <c r="F132" s="1"/>
  <c r="BN145" i="12"/>
  <c r="D140" i="8" s="1"/>
  <c r="F140" s="1"/>
  <c r="BN153" i="12"/>
  <c r="D148" i="8" s="1"/>
  <c r="F148" s="1"/>
  <c r="BN161" i="12"/>
  <c r="D156" i="8" s="1"/>
  <c r="F156" s="1"/>
  <c r="BN169" i="12"/>
  <c r="D164" i="8" s="1"/>
  <c r="F164" s="1"/>
  <c r="BN177" i="12"/>
  <c r="D172" i="8" s="1"/>
  <c r="F172" s="1"/>
  <c r="BN185" i="12"/>
  <c r="D180" i="8" s="1"/>
  <c r="F180" s="1"/>
  <c r="I74"/>
  <c r="K74" s="1"/>
  <c r="I78"/>
  <c r="K78" s="1"/>
  <c r="I82"/>
  <c r="K82" s="1"/>
  <c r="I86"/>
  <c r="K86" s="1"/>
  <c r="I7"/>
  <c r="K7" s="1"/>
  <c r="I11"/>
  <c r="K11" s="1"/>
  <c r="I15"/>
  <c r="K15" s="1"/>
  <c r="I19"/>
  <c r="K19" s="1"/>
  <c r="I23"/>
  <c r="K23" s="1"/>
  <c r="I27"/>
  <c r="K27" s="1"/>
  <c r="I31"/>
  <c r="K31" s="1"/>
  <c r="I35"/>
  <c r="K35" s="1"/>
  <c r="I3"/>
  <c r="K3" s="1"/>
  <c r="I6"/>
  <c r="K6" s="1"/>
  <c r="I10"/>
  <c r="K10" s="1"/>
  <c r="I14"/>
  <c r="K14" s="1"/>
  <c r="I18"/>
  <c r="K18" s="1"/>
  <c r="I22"/>
  <c r="K22" s="1"/>
  <c r="I26"/>
  <c r="K26" s="1"/>
  <c r="I30"/>
  <c r="K30" s="1"/>
  <c r="I34"/>
  <c r="K34" s="1"/>
  <c r="I38"/>
  <c r="K38" s="1"/>
  <c r="I83"/>
  <c r="K83" s="1"/>
  <c r="I75"/>
  <c r="K75" s="1"/>
  <c r="I70"/>
  <c r="K70" s="1"/>
  <c r="I73"/>
  <c r="K73" s="1"/>
  <c r="I77"/>
  <c r="K77" s="1"/>
  <c r="I81"/>
  <c r="K81" s="1"/>
  <c r="I85"/>
  <c r="K85" s="1"/>
  <c r="O151" i="16" l="1"/>
  <c r="K155" i="8"/>
  <c r="O119" i="16"/>
  <c r="K123" i="8"/>
  <c r="O96" i="16"/>
  <c r="K100" i="8"/>
  <c r="O172" i="16"/>
  <c r="K176" i="8"/>
  <c r="O155" i="16"/>
  <c r="O123"/>
  <c r="O77"/>
  <c r="O42"/>
  <c r="O26"/>
  <c r="O39"/>
  <c r="O89"/>
  <c r="O81"/>
  <c r="O74"/>
  <c r="O87"/>
  <c r="O38"/>
  <c r="O30"/>
  <c r="O22"/>
  <c r="O14"/>
  <c r="O7"/>
  <c r="O35"/>
  <c r="O27"/>
  <c r="O19"/>
  <c r="O11"/>
  <c r="O86"/>
  <c r="O78"/>
  <c r="H172" i="8"/>
  <c r="H19" i="13" s="1"/>
  <c r="M168" i="15"/>
  <c r="H156" i="8"/>
  <c r="G15" i="13" s="1"/>
  <c r="M152" i="15"/>
  <c r="H140" i="8"/>
  <c r="E23" i="13" s="1"/>
  <c r="M136" i="15"/>
  <c r="H124" i="8"/>
  <c r="D19" i="13" s="1"/>
  <c r="M120" i="15"/>
  <c r="H108" i="8"/>
  <c r="C15" i="13" s="1"/>
  <c r="M104" i="15"/>
  <c r="N56" i="16"/>
  <c r="J52" i="8"/>
  <c r="N64" i="16"/>
  <c r="J60" i="8"/>
  <c r="N72" i="16"/>
  <c r="J68" i="8"/>
  <c r="N51" i="16"/>
  <c r="J47" i="8"/>
  <c r="N59" i="16"/>
  <c r="J55" i="8"/>
  <c r="N66" i="16"/>
  <c r="J62" i="8"/>
  <c r="N45" i="16"/>
  <c r="J41" i="8"/>
  <c r="N53" i="16"/>
  <c r="J49" i="8"/>
  <c r="N61" i="16"/>
  <c r="J57" i="8"/>
  <c r="N43" i="16"/>
  <c r="J39" i="8"/>
  <c r="H168"/>
  <c r="H15" i="13" s="1"/>
  <c r="M164" i="15"/>
  <c r="H152" i="8"/>
  <c r="F23" i="13" s="1"/>
  <c r="M148" i="15"/>
  <c r="H136" i="8"/>
  <c r="E19" i="13" s="1"/>
  <c r="M132" i="15"/>
  <c r="H120" i="8"/>
  <c r="D15" i="13" s="1"/>
  <c r="M116" i="15"/>
  <c r="H104" i="8"/>
  <c r="B23" i="13" s="1"/>
  <c r="M100" i="15"/>
  <c r="H169" i="8"/>
  <c r="H16" i="13" s="1"/>
  <c r="M165" i="15"/>
  <c r="M149"/>
  <c r="H153" i="8"/>
  <c r="F24" i="13" s="1"/>
  <c r="H137" i="8"/>
  <c r="E20" i="13" s="1"/>
  <c r="M133" i="15"/>
  <c r="H121" i="8"/>
  <c r="D16" i="13" s="1"/>
  <c r="M117" i="15"/>
  <c r="H105" i="8"/>
  <c r="B24" i="13" s="1"/>
  <c r="M101" i="15"/>
  <c r="H98" i="8"/>
  <c r="B17" i="13" s="1"/>
  <c r="M94" i="15"/>
  <c r="H174" i="8"/>
  <c r="H21" i="13" s="1"/>
  <c r="M170" i="15"/>
  <c r="H158" i="8"/>
  <c r="G17" i="13" s="1"/>
  <c r="M154" i="15"/>
  <c r="M138"/>
  <c r="H142" i="8"/>
  <c r="E25" i="13" s="1"/>
  <c r="H126" i="8"/>
  <c r="D21" i="13" s="1"/>
  <c r="M122" i="15"/>
  <c r="H110" i="8"/>
  <c r="C17" i="13" s="1"/>
  <c r="M106" i="15"/>
  <c r="N89" i="16"/>
  <c r="J85" i="8"/>
  <c r="N85" i="16"/>
  <c r="J81" i="8"/>
  <c r="N81" i="16"/>
  <c r="J77" i="8"/>
  <c r="N77" i="16"/>
  <c r="J73" i="8"/>
  <c r="N74" i="16"/>
  <c r="J70" i="8"/>
  <c r="N79" i="16"/>
  <c r="J75" i="8"/>
  <c r="N87" i="16"/>
  <c r="J83" i="8"/>
  <c r="N42" i="16"/>
  <c r="J38" i="8"/>
  <c r="N38" i="16"/>
  <c r="J34" i="8"/>
  <c r="N30" i="16"/>
  <c r="J26" i="8"/>
  <c r="N14" i="16"/>
  <c r="J10" i="8"/>
  <c r="N31" i="16"/>
  <c r="J27" i="8"/>
  <c r="N27" i="16"/>
  <c r="J23" i="8"/>
  <c r="N23" i="16"/>
  <c r="J19" i="8"/>
  <c r="N19" i="16"/>
  <c r="J15" i="8"/>
  <c r="J93"/>
  <c r="J91"/>
  <c r="J89"/>
  <c r="N90" i="16"/>
  <c r="J86" i="8"/>
  <c r="N86" i="16"/>
  <c r="J82" i="8"/>
  <c r="N44" i="16"/>
  <c r="J40" i="8"/>
  <c r="N68" i="16"/>
  <c r="J64" i="8"/>
  <c r="N47" i="16"/>
  <c r="J43" i="8"/>
  <c r="N54" i="16"/>
  <c r="J50" i="8"/>
  <c r="N70" i="16"/>
  <c r="J66" i="8"/>
  <c r="N49" i="16"/>
  <c r="J45" i="8"/>
  <c r="N75" i="16"/>
  <c r="J71" i="8"/>
  <c r="N83" i="16"/>
  <c r="J79" i="8"/>
  <c r="J87"/>
  <c r="N40" i="16"/>
  <c r="J36" i="8"/>
  <c r="N36" i="16"/>
  <c r="J32" i="8"/>
  <c r="N28" i="16"/>
  <c r="J24" i="8"/>
  <c r="N12" i="16"/>
  <c r="J8" i="8"/>
  <c r="N33" i="16"/>
  <c r="J29" i="8"/>
  <c r="N25" i="16"/>
  <c r="J21" i="8"/>
  <c r="N21" i="16"/>
  <c r="J17" i="8"/>
  <c r="N17" i="16"/>
  <c r="J13" i="8"/>
  <c r="N9" i="16"/>
  <c r="J5" i="8"/>
  <c r="J94"/>
  <c r="J92"/>
  <c r="J90"/>
  <c r="J88"/>
  <c r="N88" i="16"/>
  <c r="J84" i="8"/>
  <c r="O174" i="16"/>
  <c r="O166"/>
  <c r="O150"/>
  <c r="O142"/>
  <c r="O98"/>
  <c r="O153"/>
  <c r="O145"/>
  <c r="O137"/>
  <c r="O129"/>
  <c r="O121"/>
  <c r="O105"/>
  <c r="N131"/>
  <c r="J135" i="8"/>
  <c r="N115" i="16"/>
  <c r="J119" i="8"/>
  <c r="N91" i="16"/>
  <c r="J95" i="8"/>
  <c r="N92" i="16"/>
  <c r="J96" i="8"/>
  <c r="H185"/>
  <c r="N143" i="16"/>
  <c r="J147" i="8"/>
  <c r="N135" i="16"/>
  <c r="J139" i="8"/>
  <c r="N127" i="16"/>
  <c r="J131" i="8"/>
  <c r="N119" i="16"/>
  <c r="J123" i="8"/>
  <c r="N111" i="16"/>
  <c r="J115" i="8"/>
  <c r="N103" i="16"/>
  <c r="J107" i="8"/>
  <c r="N99" i="16"/>
  <c r="J103" i="8"/>
  <c r="N96" i="16"/>
  <c r="J100" i="8"/>
  <c r="O158" i="16"/>
  <c r="O134"/>
  <c r="O126"/>
  <c r="O118"/>
  <c r="O110"/>
  <c r="O102"/>
  <c r="O169"/>
  <c r="O161"/>
  <c r="O113"/>
  <c r="O97"/>
  <c r="N171"/>
  <c r="J175" i="8"/>
  <c r="N163" i="16"/>
  <c r="J167" i="8"/>
  <c r="N147" i="16"/>
  <c r="J151" i="8"/>
  <c r="N139" i="16"/>
  <c r="J143" i="8"/>
  <c r="N123" i="16"/>
  <c r="J127" i="8"/>
  <c r="N107" i="16"/>
  <c r="J111" i="8"/>
  <c r="N95" i="16"/>
  <c r="J99" i="8"/>
  <c r="J183"/>
  <c r="O85" i="16"/>
  <c r="O79"/>
  <c r="O34"/>
  <c r="O18"/>
  <c r="O10"/>
  <c r="O31"/>
  <c r="O23"/>
  <c r="O15"/>
  <c r="O90"/>
  <c r="O82"/>
  <c r="H180" i="8"/>
  <c r="H164"/>
  <c r="G23" i="13" s="1"/>
  <c r="M160" i="15"/>
  <c r="H148" i="8"/>
  <c r="F19" i="13" s="1"/>
  <c r="M144" i="15"/>
  <c r="H132" i="8"/>
  <c r="E15" i="13" s="1"/>
  <c r="M128" i="15"/>
  <c r="H116" i="8"/>
  <c r="C23" i="13" s="1"/>
  <c r="M112" i="15"/>
  <c r="H182" i="8"/>
  <c r="N48" i="16"/>
  <c r="J44" i="8"/>
  <c r="N67" i="16"/>
  <c r="J63" i="8"/>
  <c r="N50" i="16"/>
  <c r="J46" i="8"/>
  <c r="N58" i="16"/>
  <c r="J54" i="8"/>
  <c r="N69" i="16"/>
  <c r="J65" i="8"/>
  <c r="H176"/>
  <c r="H23" i="13" s="1"/>
  <c r="M172" i="15"/>
  <c r="H160" i="8"/>
  <c r="G19" i="13" s="1"/>
  <c r="M156" i="15"/>
  <c r="H144" i="8"/>
  <c r="F15" i="13" s="1"/>
  <c r="M140" i="15"/>
  <c r="H128" i="8"/>
  <c r="D23" i="13" s="1"/>
  <c r="M124" i="15"/>
  <c r="H112" i="8"/>
  <c r="C19" i="13" s="1"/>
  <c r="M108" i="15"/>
  <c r="H177" i="8"/>
  <c r="H24" i="13" s="1"/>
  <c r="M173" i="15"/>
  <c r="M157"/>
  <c r="H161" i="8"/>
  <c r="G20" i="13" s="1"/>
  <c r="H145" i="8"/>
  <c r="F16" i="13" s="1"/>
  <c r="M141" i="15"/>
  <c r="H129" i="8"/>
  <c r="D24" i="13" s="1"/>
  <c r="M125" i="15"/>
  <c r="H113" i="8"/>
  <c r="C20" i="13" s="1"/>
  <c r="M109" i="15"/>
  <c r="H97" i="8"/>
  <c r="B16" i="13" s="1"/>
  <c r="M93" i="15"/>
  <c r="H184" i="8"/>
  <c r="H166"/>
  <c r="G25" i="13" s="1"/>
  <c r="M162" i="15"/>
  <c r="M146"/>
  <c r="H150" i="8"/>
  <c r="F21" i="13" s="1"/>
  <c r="H134" i="8"/>
  <c r="E17" i="13" s="1"/>
  <c r="M130" i="15"/>
  <c r="H118" i="8"/>
  <c r="C25" i="13" s="1"/>
  <c r="M114" i="15"/>
  <c r="N34" i="16"/>
  <c r="J30" i="8"/>
  <c r="N26" i="16"/>
  <c r="J22" i="8"/>
  <c r="N22" i="16"/>
  <c r="J18" i="8"/>
  <c r="N18" i="16"/>
  <c r="J14" i="8"/>
  <c r="N10" i="16"/>
  <c r="J6" i="8"/>
  <c r="N7" i="16"/>
  <c r="J3" i="8"/>
  <c r="N39" i="16"/>
  <c r="J35" i="8"/>
  <c r="N35" i="16"/>
  <c r="J31" i="8"/>
  <c r="N15" i="16"/>
  <c r="J11" i="8"/>
  <c r="N11" i="16"/>
  <c r="J7" i="8"/>
  <c r="N82" i="16"/>
  <c r="J78" i="8"/>
  <c r="N78" i="16"/>
  <c r="J74" i="8"/>
  <c r="N52" i="16"/>
  <c r="J48" i="8"/>
  <c r="N60" i="16"/>
  <c r="J56" i="8"/>
  <c r="N55" i="16"/>
  <c r="J51" i="8"/>
  <c r="N63" i="16"/>
  <c r="J59" i="8"/>
  <c r="N71" i="16"/>
  <c r="J67" i="8"/>
  <c r="N46" i="16"/>
  <c r="J42" i="8"/>
  <c r="N62" i="16"/>
  <c r="J58" i="8"/>
  <c r="N57" i="16"/>
  <c r="J53" i="8"/>
  <c r="N65" i="16"/>
  <c r="J61" i="8"/>
  <c r="N73" i="16"/>
  <c r="J69" i="8"/>
  <c r="N32" i="16"/>
  <c r="J28" i="8"/>
  <c r="N24" i="16"/>
  <c r="J20" i="8"/>
  <c r="N20" i="16"/>
  <c r="J16" i="8"/>
  <c r="N16" i="16"/>
  <c r="J12" i="8"/>
  <c r="N8" i="16"/>
  <c r="J4" i="8"/>
  <c r="N41" i="16"/>
  <c r="J37" i="8"/>
  <c r="N37" i="16"/>
  <c r="J33" i="8"/>
  <c r="N29" i="16"/>
  <c r="J25" i="8"/>
  <c r="N13" i="16"/>
  <c r="J9" i="8"/>
  <c r="N84" i="16"/>
  <c r="J80" i="8"/>
  <c r="N80" i="16"/>
  <c r="J76" i="8"/>
  <c r="N76" i="16"/>
  <c r="J72" i="8"/>
  <c r="H186"/>
  <c r="H181"/>
  <c r="H178"/>
  <c r="H25" i="13" s="1"/>
  <c r="M174" i="15"/>
  <c r="H170" i="8"/>
  <c r="H17" i="13" s="1"/>
  <c r="M166" i="15"/>
  <c r="H154" i="8"/>
  <c r="F25" i="13" s="1"/>
  <c r="M150" i="15"/>
  <c r="H146" i="8"/>
  <c r="F17" i="13" s="1"/>
  <c r="M142" i="15"/>
  <c r="H102" i="8"/>
  <c r="B21" i="13" s="1"/>
  <c r="M98" i="15"/>
  <c r="M153"/>
  <c r="H157" i="8"/>
  <c r="G16" i="13" s="1"/>
  <c r="H149" i="8"/>
  <c r="F20" i="13" s="1"/>
  <c r="M145" i="15"/>
  <c r="H141" i="8"/>
  <c r="E24" i="13" s="1"/>
  <c r="M137" i="15"/>
  <c r="H133" i="8"/>
  <c r="E16" i="13" s="1"/>
  <c r="M129" i="15"/>
  <c r="H125" i="8"/>
  <c r="D20" i="13" s="1"/>
  <c r="M121" i="15"/>
  <c r="H109" i="8"/>
  <c r="C16" i="13" s="1"/>
  <c r="M105" i="15"/>
  <c r="N155" i="16"/>
  <c r="J159" i="8"/>
  <c r="J179"/>
  <c r="N167" i="16"/>
  <c r="J171" i="8"/>
  <c r="N159" i="16"/>
  <c r="J163" i="8"/>
  <c r="N151" i="16"/>
  <c r="J155" i="8"/>
  <c r="H162"/>
  <c r="G21" i="13" s="1"/>
  <c r="M158" i="15"/>
  <c r="H138" i="8"/>
  <c r="E21" i="13" s="1"/>
  <c r="M134" i="15"/>
  <c r="H130" i="8"/>
  <c r="D25" i="13" s="1"/>
  <c r="M126" i="15"/>
  <c r="H122" i="8"/>
  <c r="D17" i="13" s="1"/>
  <c r="M118" i="15"/>
  <c r="H114" i="8"/>
  <c r="C21" i="13" s="1"/>
  <c r="M110" i="15"/>
  <c r="H106" i="8"/>
  <c r="B25" i="13" s="1"/>
  <c r="M102" i="15"/>
  <c r="H173" i="8"/>
  <c r="H20" i="13" s="1"/>
  <c r="M169" i="15"/>
  <c r="M161"/>
  <c r="H165" i="8"/>
  <c r="G24" i="13" s="1"/>
  <c r="H117" i="8"/>
  <c r="C24" i="13" s="1"/>
  <c r="M113" i="15"/>
  <c r="H101" i="8"/>
  <c r="B20" i="13" s="1"/>
  <c r="M97" i="15"/>
  <c r="B12" l="1"/>
  <c r="F12" s="1"/>
  <c r="N97" i="16"/>
  <c r="J101" i="8"/>
  <c r="N110" i="16"/>
  <c r="J114" i="8"/>
  <c r="N134" i="16"/>
  <c r="J138" i="8"/>
  <c r="N153" i="16"/>
  <c r="J157" i="8"/>
  <c r="N130" i="16"/>
  <c r="J134" i="8"/>
  <c r="N162" i="16"/>
  <c r="J166" i="8"/>
  <c r="J184"/>
  <c r="N93" i="16"/>
  <c r="J97" i="8"/>
  <c r="N125" i="16"/>
  <c r="J129" i="8"/>
  <c r="N141" i="16"/>
  <c r="J145" i="8"/>
  <c r="N173" i="16"/>
  <c r="J177" i="8"/>
  <c r="N108" i="16"/>
  <c r="J112" i="8"/>
  <c r="N124" i="16"/>
  <c r="J128" i="8"/>
  <c r="N140" i="16"/>
  <c r="J144" i="8"/>
  <c r="N156" i="16"/>
  <c r="J160" i="8"/>
  <c r="N172" i="16"/>
  <c r="J176" i="8"/>
  <c r="J182"/>
  <c r="N112" i="16"/>
  <c r="J116" i="8"/>
  <c r="N128" i="16"/>
  <c r="J132" i="8"/>
  <c r="N144" i="16"/>
  <c r="J148" i="8"/>
  <c r="N160" i="16"/>
  <c r="J164" i="8"/>
  <c r="J180"/>
  <c r="J185"/>
  <c r="N138" i="16"/>
  <c r="J142" i="8"/>
  <c r="N149" i="16"/>
  <c r="J153" i="8"/>
  <c r="B13" i="15"/>
  <c r="N113" i="16"/>
  <c r="J117" i="8"/>
  <c r="N169" i="16"/>
  <c r="J173" i="8"/>
  <c r="N102" i="16"/>
  <c r="J106" i="8"/>
  <c r="N118" i="16"/>
  <c r="J122" i="8"/>
  <c r="N126" i="16"/>
  <c r="J130" i="8"/>
  <c r="N158" i="16"/>
  <c r="J162" i="8"/>
  <c r="N114" i="16"/>
  <c r="J118" i="8"/>
  <c r="N109" i="16"/>
  <c r="J113" i="8"/>
  <c r="N161" i="16"/>
  <c r="J165" i="8"/>
  <c r="N105" i="16"/>
  <c r="J109" i="8"/>
  <c r="N121" i="16"/>
  <c r="J125" i="8"/>
  <c r="N129" i="16"/>
  <c r="J133" i="8"/>
  <c r="N137" i="16"/>
  <c r="J141" i="8"/>
  <c r="N145" i="16"/>
  <c r="J149" i="8"/>
  <c r="N98" i="16"/>
  <c r="J102" i="8"/>
  <c r="N142" i="16"/>
  <c r="J146" i="8"/>
  <c r="N150" i="16"/>
  <c r="J154" i="8"/>
  <c r="N166" i="16"/>
  <c r="J170" i="8"/>
  <c r="N174" i="16"/>
  <c r="J178" i="8"/>
  <c r="J181"/>
  <c r="J186"/>
  <c r="N146" i="16"/>
  <c r="J150" i="8"/>
  <c r="N157" i="16"/>
  <c r="J161" i="8"/>
  <c r="N106" i="16"/>
  <c r="J110" i="8"/>
  <c r="N122" i="16"/>
  <c r="J126" i="8"/>
  <c r="N154" i="16"/>
  <c r="J158" i="8"/>
  <c r="N170" i="16"/>
  <c r="J174" i="8"/>
  <c r="N94" i="16"/>
  <c r="J98" i="8"/>
  <c r="N101" i="16"/>
  <c r="J105" i="8"/>
  <c r="N117" i="16"/>
  <c r="J121" i="8"/>
  <c r="N133" i="16"/>
  <c r="J137" i="8"/>
  <c r="N165" i="16"/>
  <c r="J169" i="8"/>
  <c r="N100" i="16"/>
  <c r="J104" i="8"/>
  <c r="N116" i="16"/>
  <c r="J120" i="8"/>
  <c r="N132" i="16"/>
  <c r="J136" i="8"/>
  <c r="N148" i="16"/>
  <c r="J152" i="8"/>
  <c r="N164" i="16"/>
  <c r="J168" i="8"/>
  <c r="N104" i="16"/>
  <c r="J108" i="8"/>
  <c r="N120" i="16"/>
  <c r="J124" i="8"/>
  <c r="N136" i="16"/>
  <c r="J140" i="8"/>
  <c r="N152" i="16"/>
  <c r="J156" i="8"/>
  <c r="N168" i="16"/>
  <c r="J172" i="8"/>
  <c r="B13" i="16"/>
  <c r="C12" i="15" l="1"/>
  <c r="D12" s="1"/>
  <c r="B9" i="16"/>
  <c r="E12" i="15"/>
  <c r="B10" i="16"/>
  <c r="F13" i="15"/>
  <c r="C13"/>
  <c r="D13" s="1"/>
  <c r="E13"/>
</calcChain>
</file>

<file path=xl/sharedStrings.xml><?xml version="1.0" encoding="utf-8"?>
<sst xmlns="http://schemas.openxmlformats.org/spreadsheetml/2006/main" count="4127" uniqueCount="2525">
  <si>
    <t>miRTC</t>
  </si>
  <si>
    <t>Mature miRNA Accession</t>
  </si>
  <si>
    <t>Mature miRNA Sanger ID</t>
  </si>
  <si>
    <t>Primer Sequence</t>
  </si>
  <si>
    <t>miRNA Catalog</t>
  </si>
  <si>
    <t>TAGCAGCACGTAAATATTGGCG</t>
  </si>
  <si>
    <t>TGTAGTGTTTCCTACTTTATGGA</t>
  </si>
  <si>
    <t>TAGCTTATCAGACTGATGTTGA</t>
  </si>
  <si>
    <t>TAGCAGCACATAATGGTTTGTG</t>
  </si>
  <si>
    <t>TAGCACCATTTGAAATCAGTGTT</t>
  </si>
  <si>
    <t>TGAGGTAGTAGGTTGTATA</t>
  </si>
  <si>
    <t>TGAGGTAGTAGGTTGTGTG</t>
  </si>
  <si>
    <t>TTCACAGTGGCTAAGTTCC</t>
  </si>
  <si>
    <t>TCTTTGGTTATCTAGCTGTATGA</t>
  </si>
  <si>
    <t>TGGCTCAGTTCAGCAGGAACAG</t>
  </si>
  <si>
    <t>TGTAAACATCCTTGATTGGAAG</t>
  </si>
  <si>
    <t>TGTAAACATCCCCGATTGGAAG</t>
  </si>
  <si>
    <t>AAGCTGCCAGTTGAAGAACTGT</t>
  </si>
  <si>
    <t>GAGTGTGACAATGGTGTTTGAA</t>
  </si>
  <si>
    <t>TCTCCCAACCCTTGTACCAGTG</t>
  </si>
  <si>
    <t>TCCCTGAGACCCTAACTTGTGA</t>
  </si>
  <si>
    <t>TAACACTGTCTGGTAAAGATGG</t>
  </si>
  <si>
    <t>TATTGCACTTGTCCCGGCCTG</t>
  </si>
  <si>
    <t>CAGTGCAATGTTAAAAGGGCAT</t>
  </si>
  <si>
    <t>TTCACAGTGGCTAAGTTCT</t>
  </si>
  <si>
    <t>TTCAAGTAATTCAGGATAGGT</t>
  </si>
  <si>
    <t>TGAGAACTGAATTCCATGGGT</t>
  </si>
  <si>
    <t>TGTGCAAATCTATGCGAAACTGA</t>
  </si>
  <si>
    <t>ATCACATTGCCAGGGATTT</t>
  </si>
  <si>
    <t>TGTAAACATCCTCGATTGGAAG</t>
  </si>
  <si>
    <t>TGAGGTAGTAGTTTGTGCT</t>
  </si>
  <si>
    <t>TGAGGTAGTAGGTTGTATG</t>
  </si>
  <si>
    <t>TAAAGTGCTGACAGTGCAGA</t>
  </si>
  <si>
    <t>TGAGGTAGTAGTTTGTACA</t>
  </si>
  <si>
    <t>AATGACACGATCACTCCCGTTGA</t>
  </si>
  <si>
    <t>TAGCAGCACATCATGGTTTACA</t>
  </si>
  <si>
    <t>AAGGAGCTCACAGTCTATTGAG</t>
  </si>
  <si>
    <t>TAAGGTGCATCTAGTGCAGA</t>
  </si>
  <si>
    <t>CATTGCACTTGTCTCGGTCTGA</t>
  </si>
  <si>
    <t>ATCACATTGCCAGGGATTA</t>
  </si>
  <si>
    <t>CAAAGAATTCTCCTTTTGGGCT</t>
  </si>
  <si>
    <t>TAGCACCATTTGAAGTCGGT</t>
  </si>
  <si>
    <t>TGTAAACATCCTACACTCTCAGC</t>
  </si>
  <si>
    <t>TGAGGTAGGAGGTTGTATA</t>
  </si>
  <si>
    <t>TCGAGGAGCTCACAGTCTAG</t>
  </si>
  <si>
    <t>ATATAATACAACCTGCTGAGTG</t>
  </si>
  <si>
    <t>TACCACAGGGTAGAACCACGG</t>
  </si>
  <si>
    <t>AGCAGCATTGTACAGGGCTATG</t>
  </si>
  <si>
    <t>TGTAACAGCAACTCCATGTGGA</t>
  </si>
  <si>
    <t>TCCCTGAGACCCTTTAACCTGTG</t>
  </si>
  <si>
    <t>TGAGGGGCAGAGAGCGAGACTTT</t>
  </si>
  <si>
    <t>TAGCAGCACAGAAATATTGGC</t>
  </si>
  <si>
    <t>AGCTACATCTGGCTACTGGGT</t>
  </si>
  <si>
    <t>TCACAGTGAACCGGTCTCTTT</t>
  </si>
  <si>
    <t>TGTAAACATCCTACACTCAGCT</t>
  </si>
  <si>
    <t>ACACGCAAATTCGTGAAGC</t>
  </si>
  <si>
    <t>TTTGTTCGTTCGGCTCGCGTGA</t>
  </si>
  <si>
    <t>TACCCTGTAGATCTGAATTTGTG</t>
  </si>
  <si>
    <t>CGCATCCCCTAGGGCATTGGTGT</t>
  </si>
  <si>
    <t>TATTGCTTAAGAATACGCGTAG</t>
  </si>
  <si>
    <t>ACTGGACTTGGAGTCAGAAGG</t>
  </si>
  <si>
    <t>TATGGCTTTTCATTCCTGTGTG</t>
  </si>
  <si>
    <t>TCCTTCATTCCACCGGAGTCTG</t>
  </si>
  <si>
    <t>CTGACCTATGAATTGACAGC</t>
  </si>
  <si>
    <t>TACCCTGTAGAACTGAATTTGTG</t>
  </si>
  <si>
    <t>TGCGGGGCTAGGGCTAACAGCA</t>
  </si>
  <si>
    <t>CAGTGCAATGATGAAAGGGCAT</t>
  </si>
  <si>
    <t>AGCAGGCACAGACAGGCAGTAA</t>
  </si>
  <si>
    <t>TATGGCACTGGTAGAATTCACT</t>
  </si>
  <si>
    <t>TAACAGTCTACAGCCATGGTCG</t>
  </si>
  <si>
    <t>TCAGTGCACTACAGAACTTTGT</t>
  </si>
  <si>
    <t>TTGTGCTTGATCTAACCATGT</t>
  </si>
  <si>
    <t>ATCAACAGACATTAATTGGGCGC</t>
  </si>
  <si>
    <t>TCAAGAGCAATAACGAAAAATGT</t>
  </si>
  <si>
    <t>TTATCAGAATCTCCAGGGGTAC</t>
  </si>
  <si>
    <t>GTAGAGGAGATGGCGCAGGG</t>
  </si>
  <si>
    <t>GTGAAATGTTTAGGACCACTAG</t>
  </si>
  <si>
    <t>CATGCCTTGAGTGTAGGACCGT</t>
  </si>
  <si>
    <t>TATGGCTTTTTATTCCTGTGTGA</t>
  </si>
  <si>
    <t>TCAGGCTCAGTCCCCTCCCGAT</t>
  </si>
  <si>
    <t>GGGTGGAATGTAAAGAAGTATGTA</t>
  </si>
  <si>
    <t>GGGTAATTTTATGTATAAGCTAGT</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</si>
  <si>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</si>
  <si>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</si>
  <si>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</si>
  <si>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</si>
  <si>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</si>
  <si>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</si>
  <si>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</si>
  <si>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</si>
  <si>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</si>
  <si>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</si>
  <si>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</si>
  <si>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</si>
  <si>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</si>
  <si>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</si>
  <si>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</si>
  <si>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</si>
  <si>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</si>
  <si>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</si>
  <si>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</si>
  <si>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</si>
  <si>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</si>
  <si>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</si>
  <si>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</si>
  <si>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</si>
  <si>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</si>
  <si>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</si>
  <si>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</si>
  <si>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</si>
  <si>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</si>
  <si>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</si>
  <si>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</si>
  <si>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</si>
  <si>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</si>
  <si>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</si>
  <si>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</si>
  <si>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</si>
  <si>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</si>
  <si>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</si>
  <si>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</si>
  <si>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</si>
  <si>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</si>
  <si>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</si>
  <si>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</si>
  <si>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</si>
  <si>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</si>
  <si>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</si>
  <si>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</si>
  <si>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</si>
  <si>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</si>
  <si>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</si>
  <si>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</si>
  <si>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</si>
  <si>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</si>
  <si>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</si>
  <si>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</si>
  <si>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</si>
  <si>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</si>
  <si>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</si>
  <si>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</si>
  <si>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</si>
  <si>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</si>
  <si>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</si>
  <si>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</si>
  <si>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</si>
  <si>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</si>
  <si>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</si>
  <si>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</si>
  <si>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</si>
  <si>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</si>
  <si>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</si>
  <si>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</si>
  <si>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</si>
  <si>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</si>
  <si>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</si>
  <si>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</si>
  <si>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</si>
  <si>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</si>
  <si>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</si>
  <si>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</si>
  <si>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</si>
  <si>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</si>
  <si>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</si>
  <si>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</si>
  <si>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</si>
  <si>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</si>
  <si>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</si>
  <si>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</si>
  <si>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</si>
  <si>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</si>
  <si>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</si>
  <si>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</si>
  <si>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</si>
  <si>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</si>
  <si>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</si>
  <si>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</si>
  <si>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</si>
  <si>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</si>
  <si>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</si>
  <si>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</si>
  <si>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</si>
  <si>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</si>
  <si>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</si>
  <si>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</si>
  <si>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</si>
  <si>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</si>
  <si>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</si>
  <si>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</si>
  <si>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</si>
  <si>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</si>
  <si>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</si>
  <si>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</si>
  <si>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</si>
  <si>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</si>
  <si>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</si>
  <si>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</si>
  <si>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</si>
  <si>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</si>
  <si>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</si>
  <si>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</si>
  <si>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</si>
  <si>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</si>
  <si>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</si>
  <si>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</si>
  <si>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</si>
  <si>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</si>
  <si>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</si>
  <si>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</si>
  <si>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</si>
  <si>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</si>
  <si>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</si>
  <si>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</si>
  <si>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</si>
  <si>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</si>
  <si>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</si>
  <si>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</si>
  <si>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</si>
  <si>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</si>
  <si>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</si>
  <si>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</si>
  <si>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</si>
  <si>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</si>
  <si>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</si>
  <si>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</si>
  <si>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</si>
  <si>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</si>
  <si>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</si>
  <si>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</si>
  <si>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</si>
  <si>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</si>
  <si>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</si>
  <si>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</si>
  <si>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</si>
  <si>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</si>
  <si>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</si>
  <si>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</si>
  <si>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</si>
  <si>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</si>
  <si>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</si>
  <si>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</si>
  <si>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</si>
  <si>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</si>
  <si>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</si>
  <si>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</si>
  <si>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</si>
  <si>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</si>
  <si>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</si>
  <si>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</si>
  <si>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</si>
  <si>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</si>
  <si>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</si>
  <si>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</si>
  <si>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</si>
  <si>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</si>
  <si>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</si>
  <si>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</si>
  <si>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</si>
  <si>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</si>
  <si>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</si>
  <si>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</si>
  <si>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</si>
  <si>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</si>
  <si>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</si>
  <si>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</si>
  <si>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</si>
  <si>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</si>
  <si>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</si>
  <si>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</si>
  <si>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</si>
  <si>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</si>
  <si>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</si>
  <si>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</si>
  <si>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</si>
  <si>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</si>
  <si>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</si>
  <si>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</si>
  <si>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</si>
  <si>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</si>
  <si>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</si>
  <si>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</si>
  <si>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</si>
  <si>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</si>
  <si>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</si>
  <si>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</si>
  <si>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</si>
  <si>
    <t>TCAGTGCATCACAGAACTTTGT</t>
  </si>
  <si>
    <t>TCTTGCAGGCCGTCATGCAAA</t>
  </si>
  <si>
    <t>GCCCCTGGGCCTATCCTAGAA</t>
  </si>
  <si>
    <t>TGAGTGTGTGTGTGTGAGTGTGT</t>
  </si>
  <si>
    <t>TGGACGGAGAACTGATAAGGGT</t>
  </si>
  <si>
    <t>TGAGAACTGAATTCCATAGGC</t>
  </si>
  <si>
    <t>CCTCCCACACCCAAGGCTTGCA</t>
  </si>
  <si>
    <t>CTCCCACATGCAGGGTTTGCA</t>
  </si>
  <si>
    <t>GAGCTTATTCATAAAAGTGCAG</t>
  </si>
  <si>
    <t>CTAGGTATGGTCCCAGGGATCC</t>
  </si>
  <si>
    <t>AATCCTTGGAACCTAGGTGTGAGT</t>
  </si>
  <si>
    <t>AATCGTACAGGGTCATCCACTT</t>
  </si>
  <si>
    <t>TGATTGTCCAAACGCAATTCT</t>
  </si>
  <si>
    <t>TGTGACAGATTGATAACTGAAA</t>
  </si>
  <si>
    <t>CATTCATTGTTGTTGGTGGGTAA</t>
  </si>
  <si>
    <t>TTTTTGCGATGTGTTCCTAATA</t>
  </si>
  <si>
    <t>CTGAAGCTCAGAGGGCTCTGAT</t>
  </si>
  <si>
    <t>TTTGTGACCTGGTCCACTAACC</t>
  </si>
  <si>
    <t>ATAAGACGAACAAAAGGTTTGT</t>
  </si>
  <si>
    <t>TCCGGTTCTCAGGGCTCCACC</t>
  </si>
  <si>
    <t>TATACCTCAGTTTTATCAGGTG</t>
  </si>
  <si>
    <t>MAM-001A01</t>
  </si>
  <si>
    <t>MIMAT0000154</t>
  </si>
  <si>
    <t>mmu-miR-142-5p</t>
  </si>
  <si>
    <t>CATAAAGTAGAAAGCACTACTAA</t>
  </si>
  <si>
    <t>MPM00525A</t>
  </si>
  <si>
    <t>MAM-001A02</t>
  </si>
  <si>
    <t>MIMAT0000527</t>
  </si>
  <si>
    <t>mmu-miR-16</t>
  </si>
  <si>
    <t>MPM00543A</t>
  </si>
  <si>
    <t>MAM-001A03</t>
  </si>
  <si>
    <t>MIMAT0000155</t>
  </si>
  <si>
    <t>mmu-miR-142-3p</t>
  </si>
  <si>
    <t>MPM01408A</t>
  </si>
  <si>
    <t>MAM-001A04</t>
  </si>
  <si>
    <t>MIMAT0000530</t>
  </si>
  <si>
    <t>mmu-miR-21</t>
  </si>
  <si>
    <t>MPM00587A</t>
  </si>
  <si>
    <t>MAM-001A05</t>
  </si>
  <si>
    <t>MIMAT0000134</t>
  </si>
  <si>
    <t>mmu-miR-124</t>
  </si>
  <si>
    <t>TAAGGCACGCGGTGAATGCCAA</t>
  </si>
  <si>
    <t>MPM01393A</t>
  </si>
  <si>
    <t>MAM-001A06</t>
  </si>
  <si>
    <t>Plate 1</t>
  </si>
  <si>
    <t>Plate 2</t>
  </si>
  <si>
    <t>Ct Cutoff</t>
  </si>
  <si>
    <r>
      <t>The black line indicates fold changes ((2 ^ (-</t>
    </r>
    <r>
      <rPr>
        <sz val="10"/>
        <rFont val="Symbol"/>
        <family val="1"/>
        <charset val="2"/>
      </rPr>
      <t>D</t>
    </r>
    <r>
      <rPr>
        <sz val="10"/>
        <rFont val="Arial"/>
      </rPr>
      <t>C</t>
    </r>
    <r>
      <rPr>
        <vertAlign val="subscript"/>
        <sz val="10"/>
        <rFont val="Arial"/>
        <family val="2"/>
      </rPr>
      <t>t</t>
    </r>
    <r>
      <rPr>
        <sz val="10"/>
        <rFont val="Arial"/>
      </rPr>
      <t>)) of 1. The pink lines indicate the desired fold-change in gene expression threshold, defined by the user with the entry in cell A1.</t>
    </r>
  </si>
  <si>
    <t>Average</t>
  </si>
  <si>
    <r>
      <t>AVG Normalized C</t>
    </r>
    <r>
      <rPr>
        <b/>
        <vertAlign val="subscript"/>
        <sz val="10"/>
        <rFont val="Arial"/>
        <family val="2"/>
      </rPr>
      <t>t</t>
    </r>
  </si>
  <si>
    <t>Normalized ΔCt (Ct(GOI) - Ave Ct (HKG))</t>
  </si>
  <si>
    <t>PPC</t>
  </si>
  <si>
    <t>Undetermined</t>
  </si>
  <si>
    <r>
      <t>2</t>
    </r>
    <r>
      <rPr>
        <b/>
        <vertAlign val="superscript"/>
        <sz val="10"/>
        <rFont val="Arial"/>
        <family val="2"/>
      </rPr>
      <t>-ΔCt</t>
    </r>
  </si>
  <si>
    <t xml:space="preserve"> -- </t>
  </si>
  <si>
    <t>RT Efficiency</t>
  </si>
  <si>
    <t>Overview of the PCR Array Performance and Quality Control</t>
  </si>
  <si>
    <r>
      <t>ΔC</t>
    </r>
    <r>
      <rPr>
        <b/>
        <vertAlign val="subscript"/>
        <sz val="10"/>
        <rFont val="Arial"/>
        <family val="2"/>
      </rPr>
      <t>t</t>
    </r>
    <r>
      <rPr>
        <b/>
        <sz val="10"/>
        <rFont val="Arial"/>
        <family val="2"/>
      </rPr>
      <t xml:space="preserve"> (AVG RTC - AVG PPC)</t>
    </r>
  </si>
  <si>
    <t>AVG exp(1-10)</t>
  </si>
  <si>
    <t>ST DEV exp(1-10)</t>
  </si>
  <si>
    <t>1. PCR Array Reproducibility:</t>
  </si>
  <si>
    <t>PCR Array Catalog Number:</t>
  </si>
  <si>
    <r>
      <t>Average C</t>
    </r>
    <r>
      <rPr>
        <b/>
        <vertAlign val="subscript"/>
        <sz val="10"/>
        <rFont val="Arial"/>
        <family val="2"/>
      </rPr>
      <t>t</t>
    </r>
    <r>
      <rPr>
        <b/>
        <sz val="10"/>
        <rFont val="Arial"/>
        <family val="2"/>
      </rPr>
      <t xml:space="preserve"> (PPC)</t>
    </r>
  </si>
  <si>
    <r>
      <t>ST DEV C</t>
    </r>
    <r>
      <rPr>
        <b/>
        <vertAlign val="subscript"/>
        <sz val="10"/>
        <rFont val="Arial"/>
        <family val="2"/>
      </rPr>
      <t>t</t>
    </r>
    <r>
      <rPr>
        <b/>
        <sz val="10"/>
        <rFont val="Arial"/>
        <family val="2"/>
      </rPr>
      <t xml:space="preserve"> (PPC)</t>
    </r>
  </si>
  <si>
    <r>
      <t>Average C</t>
    </r>
    <r>
      <rPr>
        <b/>
        <vertAlign val="subscript"/>
        <sz val="10"/>
        <rFont val="Arial"/>
        <family val="2"/>
      </rPr>
      <t>t</t>
    </r>
    <r>
      <rPr>
        <b/>
        <sz val="10"/>
        <rFont val="Arial"/>
        <family val="2"/>
      </rPr>
      <t xml:space="preserve"> (RTC)</t>
    </r>
  </si>
  <si>
    <r>
      <t>ST DEV C</t>
    </r>
    <r>
      <rPr>
        <b/>
        <vertAlign val="subscript"/>
        <sz val="10"/>
        <rFont val="Arial"/>
        <family val="2"/>
      </rPr>
      <t>t</t>
    </r>
    <r>
      <rPr>
        <b/>
        <sz val="10"/>
        <rFont val="Arial"/>
        <family val="2"/>
      </rPr>
      <t xml:space="preserve"> (RTC)</t>
    </r>
  </si>
  <si>
    <t>Absent Calls</t>
  </si>
  <si>
    <t>Housekeeping Gene Symbol</t>
  </si>
  <si>
    <t>If no housekeeping gene is chosen, the normalization factor is zero (0).</t>
  </si>
  <si>
    <t>2. Reverse Transcription Control (RTC):</t>
  </si>
  <si>
    <t>MPM00667A</t>
  </si>
  <si>
    <t>MAM-004E04</t>
  </si>
  <si>
    <t>MIMAT0001533</t>
  </si>
  <si>
    <t>mmu-miR-448</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</si>
  <si>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</si>
  <si>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</si>
  <si>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</si>
  <si>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</si>
  <si>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</si>
  <si>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</si>
  <si>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</si>
  <si>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</si>
  <si>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</si>
  <si>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</si>
  <si>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</si>
  <si>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</si>
  <si>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</si>
  <si>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</si>
  <si>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</si>
  <si>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</si>
  <si>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</si>
  <si>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</si>
  <si>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</si>
  <si>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</si>
  <si>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</si>
  <si>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</si>
  <si>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</si>
  <si>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</si>
  <si>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</si>
  <si>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</si>
  <si>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</si>
  <si>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</si>
  <si>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</si>
  <si>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</si>
  <si>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</si>
  <si>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</si>
  <si>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</si>
  <si>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</si>
  <si>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</si>
  <si>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</si>
  <si>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</si>
  <si>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</si>
  <si>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</si>
  <si>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</si>
  <si>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</si>
  <si>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</si>
  <si>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</si>
  <si>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</si>
  <si>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</si>
  <si>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</si>
  <si>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</si>
  <si>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</si>
  <si>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</si>
  <si>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</si>
  <si>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</si>
  <si>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</si>
  <si>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</si>
  <si>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</si>
  <si>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</si>
  <si>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</si>
  <si>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</si>
  <si>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</si>
  <si>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MPM00841A</t>
  </si>
  <si>
    <t>MAM-004F05</t>
  </si>
  <si>
    <t>MIMAT0004938</t>
  </si>
  <si>
    <t>mmu-miR-875-3p</t>
  </si>
  <si>
    <t>CCTGAAAATACTGAGGCTATGAA</t>
  </si>
  <si>
    <t>MPM01554A</t>
  </si>
  <si>
    <t>MAM-004F06</t>
  </si>
  <si>
    <t>MIMAT0004937</t>
  </si>
  <si>
    <t>mmu-miR-875-5p</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</si>
  <si>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</si>
  <si>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</si>
  <si>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</si>
  <si>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</si>
  <si>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</si>
  <si>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</si>
  <si>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</si>
  <si>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</si>
  <si>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</si>
  <si>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</si>
  <si>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</si>
  <si>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</si>
  <si>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</si>
  <si>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</si>
  <si>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</si>
  <si>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</si>
  <si>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</si>
  <si>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</si>
  <si>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</si>
  <si>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</si>
  <si>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</si>
  <si>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</si>
  <si>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</si>
  <si>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</si>
  <si>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</si>
  <si>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</si>
  <si>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</si>
  <si>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</si>
  <si>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</si>
  <si>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</si>
  <si>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</si>
  <si>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</si>
  <si>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</si>
  <si>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</si>
  <si>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</si>
  <si>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</si>
  <si>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</si>
  <si>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</si>
  <si>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</si>
  <si>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</si>
  <si>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</si>
  <si>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</si>
  <si>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</si>
  <si>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</si>
  <si>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2^(-Normalized ΔCt (Ct(GOI) - Ave Ct (HKG)))</t>
  </si>
  <si>
    <t>mmu-let-7c</t>
  </si>
  <si>
    <t>MPM00485A</t>
  </si>
  <si>
    <t>MAM-001A11</t>
  </si>
  <si>
    <t>MIMAT0000219</t>
  </si>
  <si>
    <t>mmu-miR-24</t>
  </si>
  <si>
    <t>MPM01443A</t>
  </si>
  <si>
    <t>MAM-001A12</t>
  </si>
  <si>
    <t>MIMAT0000537</t>
  </si>
  <si>
    <t>mmu-miR-27a</t>
  </si>
  <si>
    <t>MPM01445A</t>
  </si>
  <si>
    <t>MAM-001B01</t>
  </si>
  <si>
    <t>MIMAT0000248</t>
  </si>
  <si>
    <t>mmu-miR-30e</t>
  </si>
  <si>
    <t>MPM00642A</t>
  </si>
  <si>
    <t>MAM-001B02</t>
  </si>
  <si>
    <t>MIMAT0000531</t>
  </si>
  <si>
    <t>mmu-miR-22</t>
  </si>
  <si>
    <t>MPM01442A</t>
  </si>
  <si>
    <t>MAM-001B03</t>
  </si>
  <si>
    <t>MIMAT0000128</t>
  </si>
  <si>
    <t>mmu-miR-30a</t>
  </si>
  <si>
    <t>MPM00638A</t>
  </si>
  <si>
    <t>MAM-001B04</t>
  </si>
  <si>
    <t>MIMAT0000521</t>
  </si>
  <si>
    <t>mmu-let-7a</t>
  </si>
  <si>
    <t>MPM00483A</t>
  </si>
  <si>
    <t>MAM-001B05</t>
  </si>
  <si>
    <t>MIMAT0000515</t>
  </si>
  <si>
    <t>mmu-miR-30d</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</si>
  <si>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</si>
  <si>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</si>
  <si>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</si>
  <si>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</si>
  <si>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</si>
  <si>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</si>
  <si>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</si>
  <si>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</si>
  <si>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</si>
  <si>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</si>
  <si>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</si>
  <si>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</si>
  <si>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</si>
  <si>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</si>
  <si>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</si>
  <si>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</si>
  <si>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</si>
  <si>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</si>
  <si>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</si>
  <si>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MPM00511A</t>
  </si>
  <si>
    <t>MAM-001B10</t>
  </si>
  <si>
    <t>MIMAT0000522</t>
  </si>
  <si>
    <t>mmu-let-7b</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</si>
  <si>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</si>
  <si>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</si>
  <si>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</si>
  <si>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</si>
  <si>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</si>
  <si>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</si>
  <si>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</si>
  <si>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</si>
  <si>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</si>
  <si>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</si>
  <si>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</si>
  <si>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</si>
  <si>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</si>
  <si>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</si>
  <si>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MPM01446A</t>
  </si>
  <si>
    <t>MAM-001C02</t>
  </si>
  <si>
    <t>MIMAT0000136</t>
  </si>
  <si>
    <t>mmu-miR-125b-5p</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</si>
  <si>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</si>
  <si>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</si>
  <si>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</si>
  <si>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</si>
  <si>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</si>
  <si>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</si>
  <si>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</si>
  <si>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</si>
  <si>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</si>
  <si>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</si>
  <si>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</si>
  <si>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</si>
  <si>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</si>
  <si>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</si>
  <si>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</si>
  <si>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</si>
  <si>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</si>
  <si>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</si>
  <si>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</si>
  <si>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</si>
  <si>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</si>
  <si>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</si>
  <si>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</si>
  <si>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</si>
  <si>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</si>
  <si>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</si>
  <si>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</si>
  <si>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</si>
  <si>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</si>
  <si>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</si>
  <si>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</si>
  <si>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</si>
  <si>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</si>
  <si>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</si>
  <si>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</si>
  <si>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</si>
  <si>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</si>
  <si>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</si>
  <si>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</si>
  <si>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</si>
  <si>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</si>
  <si>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</si>
  <si>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</si>
  <si>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</si>
  <si>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MPM00529A</t>
  </si>
  <si>
    <t>MAM-001C12</t>
  </si>
  <si>
    <t>MIMAT0001081</t>
  </si>
  <si>
    <t>mmu-miR-196b</t>
  </si>
  <si>
    <t>TAGGTAGTTTTCTGTTGTTGGG</t>
  </si>
  <si>
    <t>MPM00567A</t>
  </si>
  <si>
    <t>MAM-001D01</t>
  </si>
  <si>
    <t>MIMAT0000122</t>
  </si>
  <si>
    <t>mmu-let-7i</t>
  </si>
  <si>
    <t>MPM00490A</t>
  </si>
  <si>
    <t>MAM-001D02</t>
  </si>
  <si>
    <t>MIMAT0000529</t>
  </si>
  <si>
    <t>mmu-miR-20a</t>
  </si>
  <si>
    <t>TAAAGTGCTTATGGTGCAGGTAG</t>
  </si>
  <si>
    <t>MPM00585A</t>
  </si>
  <si>
    <t>MAM-001D03</t>
  </si>
  <si>
    <t>MIMAT0000528</t>
  </si>
  <si>
    <t>mmu-miR-18a</t>
  </si>
  <si>
    <t>MPM00556A</t>
  </si>
  <si>
    <t>MAM-001D04</t>
  </si>
  <si>
    <t>MIMAT0000653</t>
  </si>
  <si>
    <t>mmu-miR-28</t>
  </si>
  <si>
    <t>MPM00613A</t>
  </si>
  <si>
    <t>MAM-001D05</t>
  </si>
  <si>
    <t>MIMAT0000125</t>
  </si>
  <si>
    <t>mmu-miR-23b</t>
  </si>
  <si>
    <t>MPM00605A</t>
  </si>
  <si>
    <t>MAM-001D06</t>
  </si>
  <si>
    <t>MIMAT0000160</t>
  </si>
  <si>
    <t>mmu-miR-150</t>
  </si>
  <si>
    <t>MPM00535A</t>
  </si>
  <si>
    <t>MAM-001D07</t>
  </si>
  <si>
    <t>MIMAT0000539</t>
  </si>
  <si>
    <t>mmu-miR-92a</t>
  </si>
  <si>
    <t>MPM00870A</t>
  </si>
  <si>
    <t>MAM-001D08</t>
  </si>
  <si>
    <t>MIMAT0000648</t>
  </si>
  <si>
    <t>mmu-miR-10a</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</si>
  <si>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</si>
  <si>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</si>
  <si>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</si>
  <si>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</si>
  <si>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</si>
  <si>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</si>
  <si>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</si>
  <si>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</si>
  <si>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</si>
  <si>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</si>
  <si>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</si>
  <si>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</si>
  <si>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</si>
  <si>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</si>
  <si>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MPM00604A</t>
  </si>
  <si>
    <t>MAM-001D12</t>
  </si>
  <si>
    <t>MIMAT0000386</t>
  </si>
  <si>
    <t>mmu-miR-106b</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</si>
  <si>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</si>
  <si>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</si>
  <si>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</si>
  <si>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</si>
  <si>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</si>
  <si>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</si>
  <si>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</si>
  <si>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</si>
  <si>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</si>
  <si>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</si>
  <si>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</si>
  <si>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</si>
  <si>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</si>
  <si>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</si>
  <si>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</si>
  <si>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</si>
  <si>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</si>
  <si>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</si>
  <si>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</si>
  <si>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MPM00608A</t>
  </si>
  <si>
    <t>MAM-001E05</t>
  </si>
  <si>
    <t>MIMAT0000121</t>
  </si>
  <si>
    <t>mmu-let-7g</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</si>
  <si>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</si>
  <si>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</si>
  <si>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</si>
  <si>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</si>
  <si>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</si>
  <si>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</si>
  <si>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</si>
  <si>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</si>
  <si>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</si>
  <si>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</si>
  <si>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</si>
  <si>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</si>
  <si>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</si>
  <si>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</si>
  <si>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MPM00640A</t>
  </si>
  <si>
    <t>MAM-001E09</t>
  </si>
  <si>
    <t>MIMAT0000124</t>
  </si>
  <si>
    <t>mmu-miR-15b</t>
  </si>
  <si>
    <t>MPM00542A</t>
  </si>
  <si>
    <t>MAM-001E10</t>
  </si>
  <si>
    <t>MIMAT0000208</t>
  </si>
  <si>
    <t>mmu-miR-10b</t>
  </si>
  <si>
    <t>MPM00500A</t>
  </si>
  <si>
    <t>MAM-001E11</t>
  </si>
  <si>
    <t>MIMAT0000156</t>
  </si>
  <si>
    <t>mmu-miR-144</t>
  </si>
  <si>
    <t>GGGTACAGTATAGATGATGTACT</t>
  </si>
  <si>
    <t>MPM00527A</t>
  </si>
  <si>
    <t>MAM-001E12</t>
  </si>
  <si>
    <t>MIMAT0005293</t>
  </si>
  <si>
    <t>mmu-miR-467e</t>
  </si>
  <si>
    <t>GGGATAAGTGTGAGCATGTATATGT</t>
  </si>
  <si>
    <t>MPM00731A</t>
  </si>
  <si>
    <t>MAM-001F01</t>
  </si>
  <si>
    <t>MIMAT0000138</t>
  </si>
  <si>
    <t>mmu-miR-126-3p</t>
  </si>
  <si>
    <t>TCGTACCGTGAGTAATAATGCG</t>
  </si>
  <si>
    <t>MPM01397A</t>
  </si>
  <si>
    <t>MAM-001A07</t>
  </si>
  <si>
    <t>MIMAT0000526</t>
  </si>
  <si>
    <t>mmu-miR-15a</t>
  </si>
  <si>
    <t>MPM00541A</t>
  </si>
  <si>
    <t>MAM-001A08</t>
  </si>
  <si>
    <t>MIMAT0000127</t>
  </si>
  <si>
    <t>mmu-miR-29b</t>
  </si>
  <si>
    <t>MPM00629A</t>
  </si>
  <si>
    <t>MAM-001A09</t>
  </si>
  <si>
    <t>MIMAT0000142</t>
  </si>
  <si>
    <t>mmu-miR-9</t>
  </si>
  <si>
    <t>MPM00869A</t>
  </si>
  <si>
    <t>MAM-001A10</t>
  </si>
  <si>
    <t>MIMAT0000523</t>
  </si>
  <si>
    <t>MPM00729A</t>
  </si>
  <si>
    <t>MAM-001H04</t>
  </si>
  <si>
    <t>MIMAT0003727</t>
  </si>
  <si>
    <t>mmu-miR-374</t>
  </si>
  <si>
    <t>MPM00680A</t>
  </si>
  <si>
    <t>MAM-001H05</t>
  </si>
  <si>
    <t>snoRNA251</t>
  </si>
  <si>
    <t>GAGCTTTGTTCTGAGCCAG</t>
  </si>
  <si>
    <t>MPM01664A</t>
  </si>
  <si>
    <t>MAM-001H06</t>
  </si>
  <si>
    <t>snoRNA202</t>
  </si>
  <si>
    <t>GAACCCTTTTCCATCTGATG</t>
  </si>
  <si>
    <t>MPM01663A</t>
  </si>
  <si>
    <t>MAM-001H07</t>
  </si>
  <si>
    <t>snoRNA142</t>
  </si>
  <si>
    <t>GGGATTGAGGACCTGAGG</t>
  </si>
  <si>
    <t>MPM01662A</t>
  </si>
  <si>
    <t>MAM-001H08</t>
  </si>
  <si>
    <t>Rnu6</t>
  </si>
  <si>
    <t>MPM01661A</t>
  </si>
  <si>
    <t>MAM-001H09</t>
  </si>
  <si>
    <t>MAM-001H10</t>
  </si>
  <si>
    <t>MAM-001H11</t>
  </si>
  <si>
    <t>MAM-001H12</t>
  </si>
  <si>
    <t>MAM-002A01</t>
  </si>
  <si>
    <t>MIMAT0000146</t>
  </si>
  <si>
    <t>mmu-miR-134</t>
  </si>
  <si>
    <t>TGTGACTGGTTGACCAGAGGGGAA</t>
  </si>
  <si>
    <t>MPM00516A</t>
  </si>
  <si>
    <t>MAM-002A02</t>
  </si>
  <si>
    <t>MIMAT0000149</t>
  </si>
  <si>
    <t>mmu-miR-137</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</si>
  <si>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</si>
  <si>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</si>
  <si>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</si>
  <si>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</si>
  <si>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</si>
  <si>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</si>
  <si>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</si>
  <si>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</si>
  <si>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</si>
  <si>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</si>
  <si>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</si>
  <si>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</si>
  <si>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</si>
  <si>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</si>
  <si>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</si>
  <si>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</si>
  <si>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</si>
  <si>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</si>
  <si>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</si>
  <si>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</si>
  <si>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</si>
  <si>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</si>
  <si>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</si>
  <si>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</si>
  <si>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MPM00565A</t>
  </si>
  <si>
    <t>MAM-002A08</t>
  </si>
  <si>
    <t>MIMAT0000536</t>
  </si>
  <si>
    <t>mmu-miR-29c</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</si>
  <si>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</si>
  <si>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</si>
  <si>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</si>
  <si>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</si>
  <si>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</si>
  <si>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</si>
  <si>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</si>
  <si>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</si>
  <si>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</si>
  <si>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</si>
  <si>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</si>
  <si>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</si>
  <si>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</si>
  <si>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</si>
  <si>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MPM00502A</t>
  </si>
  <si>
    <t>MAM-002A12</t>
  </si>
  <si>
    <t>MIMAT0003374</t>
  </si>
  <si>
    <t>mmu-miR-302b</t>
  </si>
  <si>
    <t>TAAGTGCTTCCATGTTTTAGTA</t>
  </si>
  <si>
    <t>MPM01464A</t>
  </si>
  <si>
    <t>MAM-002B01</t>
  </si>
  <si>
    <t>MIMAT0000130</t>
  </si>
  <si>
    <t>mmu-miR-30b</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</si>
  <si>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</si>
  <si>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</si>
  <si>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</si>
  <si>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</si>
  <si>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</si>
  <si>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</si>
  <si>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</si>
  <si>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</si>
  <si>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</si>
  <si>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</si>
  <si>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</si>
  <si>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</si>
  <si>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</si>
  <si>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</si>
  <si>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MPM01400A</t>
  </si>
  <si>
    <t>MAM-002B05</t>
  </si>
  <si>
    <t>MIMAT0000370</t>
  </si>
  <si>
    <t>mmu-miR-292-3p</t>
  </si>
  <si>
    <t>AAAGTGCCGCCAGGTTTTGAGTGT</t>
  </si>
  <si>
    <t>MPM01451A</t>
  </si>
  <si>
    <t>MAM-002B06</t>
  </si>
  <si>
    <t>MIMAT0000236</t>
  </si>
  <si>
    <t>mmu-miR-203</t>
  </si>
  <si>
    <t>MPM01435A</t>
  </si>
  <si>
    <t>MAM-002B07</t>
  </si>
  <si>
    <t>MIMAT0000379</t>
  </si>
  <si>
    <t>mmu-miR-301a</t>
  </si>
  <si>
    <t>CAGTGCAATAGTGTTGTCAAAGC</t>
  </si>
  <si>
    <t>MPM00632A</t>
  </si>
  <si>
    <t>MAM-002B08</t>
  </si>
  <si>
    <t>MIMAT0001418</t>
  </si>
  <si>
    <t>mmu-miR-431</t>
  </si>
  <si>
    <t>MPM00701A</t>
  </si>
  <si>
    <t>MAM-002B09</t>
  </si>
  <si>
    <t>MIMAT0000516</t>
  </si>
  <si>
    <t>mmu-miR-148a</t>
  </si>
  <si>
    <t>MPM01411A</t>
  </si>
  <si>
    <t>MAM-002B10</t>
  </si>
  <si>
    <t>MIMAT0000739</t>
  </si>
  <si>
    <t>mmu-miR-375</t>
  </si>
  <si>
    <t>MPM00681A</t>
  </si>
  <si>
    <t>MAM-002B11</t>
  </si>
  <si>
    <t>MIMAT0000612</t>
  </si>
  <si>
    <t>mmu-miR-135b</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</si>
  <si>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</si>
  <si>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</si>
  <si>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</si>
  <si>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</si>
  <si>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</si>
  <si>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</si>
  <si>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</si>
  <si>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</si>
  <si>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</si>
  <si>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</si>
  <si>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</si>
  <si>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</si>
  <si>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</si>
  <si>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</si>
  <si>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MPM00536A</t>
  </si>
  <si>
    <t>MAM-002C03</t>
  </si>
  <si>
    <t>MIMAT0000162</t>
  </si>
  <si>
    <t>mmu-miR-152</t>
  </si>
  <si>
    <t>TCAGTGCATGACAGAACTTG</t>
  </si>
  <si>
    <t>MPM00537A</t>
  </si>
  <si>
    <t>MAM-002C04</t>
  </si>
  <si>
    <t>MIMAT0000546</t>
  </si>
  <si>
    <t>mmu-miR-103</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</si>
  <si>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</si>
  <si>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</si>
  <si>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</si>
  <si>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</si>
  <si>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</si>
  <si>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</si>
  <si>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</si>
  <si>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</si>
  <si>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</si>
  <si>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</si>
  <si>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</si>
  <si>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</si>
  <si>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</si>
  <si>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</si>
  <si>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</si>
  <si>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</si>
  <si>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</si>
  <si>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</si>
  <si>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</si>
  <si>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</si>
  <si>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</si>
  <si>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</si>
  <si>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</si>
  <si>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MIMAT0000135</t>
  </si>
  <si>
    <t>mmu-miR-125a-5p</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</si>
  <si>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</si>
  <si>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</si>
  <si>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</si>
  <si>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</si>
  <si>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</si>
  <si>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</si>
  <si>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</si>
  <si>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</si>
  <si>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</si>
  <si>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</si>
  <si>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</si>
  <si>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</si>
  <si>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</si>
  <si>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</si>
  <si>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</si>
  <si>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</si>
  <si>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</si>
  <si>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</si>
  <si>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</si>
  <si>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</si>
  <si>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</si>
  <si>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</si>
  <si>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</si>
  <si>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</si>
  <si>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</si>
  <si>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</si>
  <si>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</si>
  <si>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</si>
  <si>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</si>
  <si>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</si>
  <si>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</si>
  <si>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</si>
  <si>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</si>
  <si>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</si>
  <si>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</si>
  <si>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</si>
  <si>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</si>
  <si>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</si>
  <si>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</si>
  <si>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</si>
  <si>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</si>
  <si>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</si>
  <si>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</si>
  <si>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</si>
  <si>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</si>
  <si>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</si>
  <si>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</si>
  <si>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</si>
  <si>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</si>
  <si>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</si>
  <si>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</si>
  <si>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</si>
  <si>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MPM00550A</t>
  </si>
  <si>
    <t>MAM-001G01</t>
  </si>
  <si>
    <t>MIMAT0000524</t>
  </si>
  <si>
    <t>mmu-let-7e</t>
  </si>
  <si>
    <t>MPM00487A</t>
  </si>
  <si>
    <t>MAM-001G02</t>
  </si>
  <si>
    <t>MIMAT0000152</t>
  </si>
  <si>
    <t>mmu-miR-140*</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</si>
  <si>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</si>
  <si>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</si>
  <si>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</si>
  <si>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</si>
  <si>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</si>
  <si>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</si>
  <si>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</si>
  <si>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</si>
  <si>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</si>
  <si>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</si>
  <si>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</si>
  <si>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</si>
  <si>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</si>
  <si>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</si>
  <si>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</si>
  <si>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</si>
  <si>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</si>
  <si>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</si>
  <si>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</si>
  <si>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MPM00501A</t>
  </si>
  <si>
    <t>MAM-001G07</t>
  </si>
  <si>
    <t>MIMAT0000661</t>
  </si>
  <si>
    <t>mmu-miR-214</t>
  </si>
  <si>
    <t>MPM01439A</t>
  </si>
  <si>
    <t>MAM-001G08</t>
  </si>
  <si>
    <t>MIMAT0000150</t>
  </si>
  <si>
    <t>mmu-miR-138</t>
  </si>
  <si>
    <t>AGCTGGTGTTGTGAATCAGGCCG</t>
  </si>
  <si>
    <t>MPM00521A</t>
  </si>
  <si>
    <t>MAM-001G09</t>
  </si>
  <si>
    <t>MIMAT0004750</t>
  </si>
  <si>
    <t>mmu-miR-425</t>
  </si>
  <si>
    <t>MPM00699A</t>
  </si>
  <si>
    <t>MAM-001G10</t>
  </si>
  <si>
    <t>MIMAT0000663</t>
  </si>
  <si>
    <t>mmu-miR-218</t>
  </si>
  <si>
    <t>MPM00596A</t>
  </si>
  <si>
    <t>MAM-001G11</t>
  </si>
  <si>
    <t>MIMAT0000766</t>
  </si>
  <si>
    <t>mmu-miR-335-5p</t>
  </si>
  <si>
    <t>MPM00657A</t>
  </si>
  <si>
    <t>MAM-001G12</t>
  </si>
  <si>
    <t>MIMAT0000133</t>
  </si>
  <si>
    <t>mmu-miR-101a</t>
  </si>
  <si>
    <t>TACAGTACTGTGATGACTGAA</t>
  </si>
  <si>
    <t>MPM01389A</t>
  </si>
  <si>
    <t>MAM-001H01</t>
  </si>
  <si>
    <t>MIMAT0000153</t>
  </si>
  <si>
    <t>mmu-miR-141</t>
  </si>
  <si>
    <t>MPM01407A</t>
  </si>
  <si>
    <t>MAM-001H02</t>
  </si>
  <si>
    <t>MIMAT0004187</t>
  </si>
  <si>
    <t>mmu-miR-744</t>
  </si>
  <si>
    <t>MPM00840A</t>
  </si>
  <si>
    <t>MAM-001H03</t>
  </si>
  <si>
    <t>MIMAT0004885</t>
  </si>
  <si>
    <t>mmu-miR-467c</t>
  </si>
  <si>
    <t>TAAGTGCGTGCATGTATATGT</t>
  </si>
  <si>
    <t>Comments</t>
  </si>
  <si>
    <t>MAM-002E05</t>
  </si>
  <si>
    <t>MIMAT0000235</t>
  </si>
  <si>
    <t>mmu-miR-202-3p</t>
  </si>
  <si>
    <t>AGAGGTATAGCGCATGGGAAGA</t>
  </si>
  <si>
    <t>MPM01434A</t>
  </si>
  <si>
    <t>MAM-002E06</t>
  </si>
  <si>
    <t>MIMAT0000520</t>
  </si>
  <si>
    <t>mmu-miR-208</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</si>
  <si>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</si>
  <si>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</si>
  <si>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</si>
  <si>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</si>
  <si>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</si>
  <si>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</si>
  <si>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</si>
  <si>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</si>
  <si>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</si>
  <si>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</si>
  <si>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</si>
  <si>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</si>
  <si>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</si>
  <si>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</si>
  <si>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</si>
  <si>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</si>
  <si>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</si>
  <si>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</si>
  <si>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</si>
  <si>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</si>
  <si>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</si>
  <si>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</si>
  <si>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</si>
  <si>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</si>
  <si>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</si>
  <si>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</si>
  <si>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</si>
  <si>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</si>
  <si>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</si>
  <si>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</si>
  <si>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</si>
  <si>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</si>
  <si>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</si>
  <si>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</si>
  <si>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MPM00564A</t>
  </si>
  <si>
    <t>MAM-002F02</t>
  </si>
  <si>
    <t>MIMAT0000670</t>
  </si>
  <si>
    <t>mmu-miR-222</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</si>
  <si>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</si>
  <si>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</si>
  <si>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</si>
  <si>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</si>
  <si>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</si>
  <si>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</si>
  <si>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</si>
  <si>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</si>
  <si>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</si>
  <si>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</si>
  <si>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</si>
  <si>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</si>
  <si>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</si>
  <si>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</si>
  <si>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</si>
  <si>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</si>
  <si>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</si>
  <si>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</si>
  <si>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</si>
  <si>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</si>
  <si>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</si>
  <si>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r>
      <t>Expected ΔC</t>
    </r>
    <r>
      <rPr>
        <b/>
        <vertAlign val="subscript"/>
        <sz val="10"/>
        <rFont val="Arial"/>
        <family val="2"/>
      </rPr>
      <t>t</t>
    </r>
    <r>
      <rPr>
        <b/>
        <sz val="10"/>
        <rFont val="Arial"/>
        <family val="2"/>
      </rPr>
      <t xml:space="preserve"> (AVG RTC - AVG PPC):</t>
    </r>
  </si>
  <si>
    <t>&lt;</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</si>
  <si>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</si>
  <si>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</si>
  <si>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</si>
  <si>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</si>
  <si>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</si>
  <si>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</si>
  <si>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</si>
  <si>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</si>
  <si>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</si>
  <si>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</si>
  <si>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</si>
  <si>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</si>
  <si>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</si>
  <si>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</si>
  <si>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</si>
  <si>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</si>
  <si>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</si>
  <si>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</si>
  <si>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</si>
  <si>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</si>
  <si>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</si>
  <si>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</si>
  <si>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</si>
  <si>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MPM00561A</t>
  </si>
  <si>
    <t>MAM-002F12</t>
  </si>
  <si>
    <t>MIMAT0000669</t>
  </si>
  <si>
    <t>mmu-miR-221</t>
  </si>
  <si>
    <t>AGCTACATTGTCTGCTGGGTTTC</t>
  </si>
  <si>
    <t>MPM00600A</t>
  </si>
  <si>
    <t>MAM-002G01</t>
  </si>
  <si>
    <t>MIMAT0004825</t>
  </si>
  <si>
    <t>mmu-miR-423-5p</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</si>
  <si>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</si>
  <si>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</si>
  <si>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</si>
  <si>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</si>
  <si>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</si>
  <si>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</si>
  <si>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</si>
  <si>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</si>
  <si>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</si>
  <si>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</si>
  <si>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</si>
  <si>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</si>
  <si>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</si>
  <si>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</si>
  <si>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</si>
  <si>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</si>
  <si>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</si>
  <si>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</si>
  <si>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</si>
  <si>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</si>
  <si>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</si>
  <si>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</si>
  <si>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</si>
  <si>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</si>
  <si>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</si>
  <si>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</si>
  <si>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</si>
  <si>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</si>
  <si>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</si>
  <si>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</si>
  <si>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</si>
  <si>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</si>
  <si>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</si>
  <si>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</si>
  <si>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</si>
  <si>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</si>
  <si>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</si>
  <si>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</si>
  <si>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</si>
  <si>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</si>
  <si>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</si>
  <si>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</si>
  <si>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</si>
  <si>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</si>
  <si>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</si>
  <si>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</si>
  <si>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</si>
  <si>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</si>
  <si>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</si>
  <si>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</si>
  <si>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</si>
  <si>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</si>
  <si>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</si>
  <si>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</si>
  <si>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</si>
  <si>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</si>
  <si>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</si>
  <si>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</si>
  <si>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MPM00673A</t>
  </si>
  <si>
    <t>MAM-002H02</t>
  </si>
  <si>
    <t>MIMAT0003127</t>
  </si>
  <si>
    <t>mmu-miR-484</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</si>
  <si>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</si>
  <si>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</si>
  <si>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</si>
  <si>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</si>
  <si>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</si>
  <si>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</si>
  <si>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</si>
  <si>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</si>
  <si>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</si>
  <si>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</si>
  <si>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</si>
  <si>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</si>
  <si>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</si>
  <si>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</si>
  <si>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</si>
  <si>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</si>
  <si>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</si>
  <si>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</si>
  <si>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</si>
  <si>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</si>
  <si>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</si>
  <si>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</si>
  <si>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</si>
  <si>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</si>
  <si>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</si>
  <si>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</si>
  <si>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</si>
  <si>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</si>
  <si>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</si>
  <si>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</si>
  <si>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</si>
  <si>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</si>
  <si>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</si>
  <si>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</si>
  <si>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</si>
  <si>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</si>
  <si>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</si>
  <si>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</si>
  <si>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</si>
  <si>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</si>
  <si>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</si>
  <si>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</si>
  <si>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</si>
  <si>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</si>
  <si>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</si>
  <si>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</si>
  <si>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</si>
  <si>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</si>
  <si>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</si>
  <si>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</si>
  <si>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</si>
  <si>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</si>
  <si>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</si>
  <si>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</si>
  <si>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</si>
  <si>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</si>
  <si>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MPM00548A</t>
  </si>
  <si>
    <t>MAM-003A09</t>
  </si>
  <si>
    <t>MIMAT0004576</t>
  </si>
  <si>
    <t>mmu-miR-296-3p</t>
  </si>
  <si>
    <t>GAGGGTTGGGTGGAGGCTCTCC</t>
  </si>
  <si>
    <t>MPM01455A</t>
  </si>
  <si>
    <t>MAM-003A10</t>
  </si>
  <si>
    <t>MIMAT0003185</t>
  </si>
  <si>
    <t>mmu-miR-369-5p</t>
  </si>
  <si>
    <t>AGATCGACCGTGTTATATTCGCAA</t>
  </si>
  <si>
    <t>MPM00678A</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</si>
  <si>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</si>
  <si>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</si>
  <si>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</si>
  <si>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</si>
  <si>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</si>
  <si>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</si>
  <si>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</si>
  <si>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</si>
  <si>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</si>
  <si>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</si>
  <si>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</si>
  <si>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</si>
  <si>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</si>
  <si>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</si>
  <si>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</si>
  <si>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</si>
  <si>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</si>
  <si>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</si>
  <si>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</si>
  <si>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</si>
  <si>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</si>
  <si>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</si>
  <si>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</si>
  <si>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</si>
  <si>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</si>
  <si>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</si>
  <si>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</si>
  <si>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</si>
  <si>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</si>
  <si>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</si>
  <si>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</si>
  <si>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</si>
  <si>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</si>
  <si>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</si>
  <si>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</si>
  <si>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</si>
  <si>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</si>
  <si>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</si>
  <si>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</si>
  <si>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</si>
  <si>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</si>
  <si>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</si>
  <si>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</si>
  <si>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</si>
  <si>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</si>
  <si>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</si>
  <si>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</si>
  <si>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</si>
  <si>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</si>
  <si>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</si>
  <si>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</si>
  <si>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</si>
  <si>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</si>
  <si>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</si>
  <si>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</si>
  <si>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</si>
  <si>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</si>
  <si>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</si>
  <si>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</si>
  <si>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MPM00508A</t>
  </si>
  <si>
    <t>MAM-002D10</t>
  </si>
  <si>
    <t>MIMAT0000555</t>
  </si>
  <si>
    <t>mmu-miR-324-5p</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</si>
  <si>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</si>
  <si>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</si>
  <si>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</si>
  <si>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</si>
  <si>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</si>
  <si>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</si>
  <si>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</si>
  <si>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</si>
  <si>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</si>
  <si>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</si>
  <si>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</si>
  <si>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</si>
  <si>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</si>
  <si>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</si>
  <si>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</si>
  <si>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</si>
  <si>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</si>
  <si>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</si>
  <si>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</si>
  <si>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</si>
  <si>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</si>
  <si>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</si>
  <si>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</si>
  <si>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</si>
  <si>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</si>
  <si>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</si>
  <si>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</si>
  <si>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</si>
  <si>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</si>
  <si>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</si>
  <si>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</si>
  <si>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MAM-003C11</t>
  </si>
  <si>
    <t>MIMAT0003475</t>
  </si>
  <si>
    <t>mmu-miR-146b</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</si>
  <si>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</si>
  <si>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</si>
  <si>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</si>
  <si>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</si>
  <si>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</si>
  <si>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</si>
  <si>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</si>
  <si>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</si>
  <si>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</si>
  <si>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</si>
  <si>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</si>
  <si>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</si>
  <si>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</si>
  <si>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</si>
  <si>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</si>
  <si>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</si>
  <si>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</si>
  <si>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</si>
  <si>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</si>
  <si>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</si>
  <si>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</si>
  <si>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</si>
  <si>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</si>
  <si>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</si>
  <si>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</si>
  <si>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</si>
  <si>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</si>
  <si>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</si>
  <si>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</si>
  <si>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</si>
  <si>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</si>
  <si>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</si>
  <si>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</si>
  <si>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</si>
  <si>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</si>
  <si>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</si>
  <si>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</si>
  <si>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</si>
  <si>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</si>
  <si>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</si>
  <si>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</si>
  <si>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</si>
  <si>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</si>
  <si>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</si>
  <si>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</si>
  <si>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</si>
  <si>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</si>
  <si>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</si>
  <si>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</si>
  <si>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</si>
  <si>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</si>
  <si>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</si>
  <si>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</si>
  <si>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</si>
  <si>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</si>
  <si>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</si>
  <si>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</si>
  <si>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</si>
  <si>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</si>
  <si>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</si>
  <si>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</si>
  <si>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</si>
  <si>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</si>
  <si>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</si>
  <si>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</si>
  <si>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</si>
  <si>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</si>
  <si>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</si>
  <si>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</si>
  <si>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</si>
  <si>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</si>
  <si>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</si>
  <si>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</si>
  <si>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</si>
  <si>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</si>
  <si>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</si>
  <si>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</si>
  <si>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</si>
  <si>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</si>
  <si>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</si>
  <si>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</si>
  <si>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</si>
  <si>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</si>
  <si>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</si>
  <si>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</si>
  <si>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</si>
  <si>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</si>
  <si>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</si>
  <si>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</si>
  <si>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</si>
  <si>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</si>
  <si>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</si>
  <si>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</si>
  <si>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</si>
  <si>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</si>
  <si>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</si>
  <si>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</si>
  <si>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</si>
  <si>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</si>
  <si>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</si>
  <si>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</si>
  <si>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</si>
  <si>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</si>
  <si>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</si>
  <si>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</si>
  <si>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</si>
  <si>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</si>
  <si>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</si>
  <si>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</si>
  <si>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</si>
  <si>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</si>
  <si>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</si>
  <si>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</si>
  <si>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</si>
  <si>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</si>
  <si>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</si>
  <si>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MPM01532A</t>
  </si>
  <si>
    <t>MAM-003E12</t>
  </si>
  <si>
    <t>MIMAT0004188</t>
  </si>
  <si>
    <t>mmu-miR-802</t>
  </si>
  <si>
    <t>TCAGTAACAAAGATTCATCCTT</t>
  </si>
  <si>
    <t>MPM00852A</t>
  </si>
  <si>
    <t>MAM-003F01</t>
  </si>
  <si>
    <t>MIMAT0004541</t>
  </si>
  <si>
    <t>mmu-miR-188-3p</t>
  </si>
  <si>
    <t>MPM01423A</t>
  </si>
  <si>
    <t>MAM-003F02</t>
  </si>
  <si>
    <t>MIMAT0004660</t>
  </si>
  <si>
    <t>mmu-miR-19a*</t>
  </si>
  <si>
    <t>TAGTTTTGCATAGTTGCACTAC</t>
  </si>
  <si>
    <t>MPM00571A</t>
  </si>
  <si>
    <t>MAM-003F03</t>
  </si>
  <si>
    <t>MIMAT0004939</t>
  </si>
  <si>
    <t>mmu-miR-208b</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</si>
  <si>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</si>
  <si>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</si>
  <si>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</si>
  <si>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</si>
  <si>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</si>
  <si>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</si>
  <si>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</si>
  <si>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</si>
  <si>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</si>
  <si>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</si>
  <si>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</si>
  <si>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</si>
  <si>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</si>
  <si>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</si>
  <si>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</si>
  <si>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</si>
  <si>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</si>
  <si>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</si>
  <si>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</si>
  <si>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</si>
  <si>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</si>
  <si>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</si>
  <si>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</si>
  <si>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</si>
  <si>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</si>
  <si>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</si>
  <si>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</si>
  <si>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</si>
  <si>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</si>
  <si>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</si>
  <si>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</si>
  <si>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</si>
  <si>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</si>
  <si>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</si>
  <si>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</si>
  <si>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</si>
  <si>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</si>
  <si>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</si>
  <si>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</si>
  <si>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</si>
  <si>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</si>
  <si>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</si>
  <si>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</si>
  <si>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</si>
  <si>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</si>
  <si>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</si>
  <si>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</si>
  <si>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</si>
  <si>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</si>
  <si>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</si>
  <si>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</si>
  <si>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</si>
  <si>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</si>
  <si>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</si>
  <si>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</si>
  <si>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</si>
  <si>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</si>
  <si>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</si>
  <si>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</si>
  <si>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</si>
  <si>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</si>
  <si>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</si>
  <si>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</si>
  <si>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</si>
  <si>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</si>
  <si>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</si>
  <si>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</si>
  <si>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</si>
  <si>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</si>
  <si>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</si>
  <si>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</si>
  <si>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</si>
  <si>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</si>
  <si>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</si>
  <si>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</si>
  <si>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</si>
  <si>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</si>
  <si>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</si>
  <si>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</si>
  <si>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</si>
  <si>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</si>
  <si>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</si>
  <si>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</si>
  <si>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</si>
  <si>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</si>
  <si>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</si>
  <si>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</si>
  <si>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</si>
  <si>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</si>
  <si>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</si>
  <si>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</si>
  <si>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</si>
  <si>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</si>
  <si>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</si>
  <si>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</si>
  <si>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</si>
  <si>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</si>
  <si>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</si>
  <si>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MPM00708A</t>
  </si>
  <si>
    <t>MAM-003G12</t>
  </si>
  <si>
    <t>MIMAT0003742</t>
  </si>
  <si>
    <t>mmu-miR-455</t>
  </si>
  <si>
    <t>GCAGTCCACGGGCATATACAC</t>
  </si>
  <si>
    <t>MPM01507A</t>
  </si>
  <si>
    <t>MAM-003H01</t>
  </si>
  <si>
    <t>MIMAT0003128</t>
  </si>
  <si>
    <t>mmu-miR-485</t>
  </si>
  <si>
    <t>MAM-003A11</t>
  </si>
  <si>
    <t>MIMAT0000580</t>
  </si>
  <si>
    <t>mmu-miR-148b</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</si>
  <si>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</si>
  <si>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</si>
  <si>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</si>
  <si>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</si>
  <si>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</si>
  <si>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</si>
  <si>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</si>
  <si>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</si>
  <si>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</si>
  <si>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</si>
  <si>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</si>
  <si>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</si>
  <si>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</si>
  <si>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</si>
  <si>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</si>
  <si>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</si>
  <si>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</si>
  <si>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</si>
  <si>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</si>
  <si>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</si>
  <si>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</si>
  <si>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</si>
  <si>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</si>
  <si>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</si>
  <si>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</si>
  <si>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</si>
  <si>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</si>
  <si>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</si>
  <si>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</si>
  <si>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</si>
  <si>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</si>
  <si>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</si>
  <si>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</si>
  <si>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</si>
  <si>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</si>
  <si>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</si>
  <si>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</si>
  <si>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</si>
  <si>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</si>
  <si>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</si>
  <si>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</si>
  <si>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</si>
  <si>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</si>
  <si>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</si>
  <si>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</si>
  <si>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</si>
  <si>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</si>
  <si>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</si>
  <si>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</si>
  <si>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</si>
  <si>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</si>
  <si>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</si>
  <si>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</si>
  <si>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MPM00758A</t>
  </si>
  <si>
    <t>MAM-003B11</t>
  </si>
  <si>
    <t>MIMAT0000234</t>
  </si>
  <si>
    <t>mmu-miR-201</t>
  </si>
  <si>
    <t>TACTCAGTAAGGCATTGTTCTTAA</t>
  </si>
  <si>
    <t>MPM00576A</t>
  </si>
  <si>
    <t>MAM-003B12</t>
  </si>
  <si>
    <t>MIMAT0000238</t>
  </si>
  <si>
    <t>mmu-miR-205</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</si>
  <si>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</si>
  <si>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</si>
  <si>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</si>
  <si>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</si>
  <si>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</si>
  <si>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</si>
  <si>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</si>
  <si>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</si>
  <si>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</si>
  <si>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</si>
  <si>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</si>
  <si>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</si>
  <si>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</si>
  <si>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</si>
  <si>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</si>
  <si>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</si>
  <si>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</si>
  <si>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</si>
  <si>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</si>
  <si>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</si>
  <si>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</si>
  <si>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</si>
  <si>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</si>
  <si>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</si>
  <si>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</si>
  <si>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</si>
  <si>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</si>
  <si>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</si>
  <si>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</si>
  <si>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</si>
  <si>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</si>
  <si>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</si>
  <si>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</si>
  <si>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</si>
  <si>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</si>
  <si>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</si>
  <si>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</si>
  <si>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</si>
  <si>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</si>
  <si>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</si>
  <si>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</si>
  <si>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</si>
  <si>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</si>
  <si>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</si>
  <si>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</si>
  <si>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</si>
  <si>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</si>
  <si>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</si>
  <si>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</si>
  <si>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</si>
  <si>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</si>
  <si>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</si>
  <si>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</si>
  <si>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</si>
  <si>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</si>
  <si>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</si>
  <si>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</si>
  <si>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</si>
  <si>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</si>
  <si>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</si>
  <si>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</si>
  <si>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</si>
  <si>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</si>
  <si>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</si>
  <si>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</si>
  <si>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</si>
  <si>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</si>
  <si>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</si>
  <si>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</si>
  <si>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</si>
  <si>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MPM00507A</t>
  </si>
  <si>
    <t>MAM-004B09</t>
  </si>
  <si>
    <t>MIMAT0004662</t>
  </si>
  <si>
    <t>mmu-miR-139-3p</t>
  </si>
  <si>
    <t>TGGAGACGCGGCCCTGTTGGAG</t>
  </si>
  <si>
    <t>MPM01405A</t>
  </si>
  <si>
    <t>MAM-004B10</t>
  </si>
  <si>
    <t>MIMAT0004852</t>
  </si>
  <si>
    <t>mmu-miR-190b</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</si>
  <si>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</si>
  <si>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</si>
  <si>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</si>
  <si>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</si>
  <si>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</si>
  <si>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</si>
  <si>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</si>
  <si>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</si>
  <si>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</si>
  <si>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</si>
  <si>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</si>
  <si>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</si>
  <si>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</si>
  <si>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</si>
  <si>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AAACATTCGCGGTGCACTTCTT</t>
  </si>
  <si>
    <t>ATAAGACGAGCAAAAAGCTTGT</t>
  </si>
  <si>
    <t>TTGCATATGTAGGATGTCCCAT</t>
  </si>
  <si>
    <t>TGATATGTTTGATATTGGGTT</t>
  </si>
  <si>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</si>
  <si>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</si>
  <si>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</si>
  <si>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</si>
  <si>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</si>
  <si>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</si>
  <si>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</si>
  <si>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</si>
  <si>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</si>
  <si>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</si>
  <si>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</si>
  <si>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</si>
  <si>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</si>
  <si>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</si>
  <si>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</si>
  <si>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</si>
  <si>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</si>
  <si>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</si>
  <si>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</si>
  <si>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</si>
  <si>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</si>
  <si>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</si>
  <si>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</si>
  <si>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</si>
  <si>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</si>
  <si>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</si>
  <si>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</si>
  <si>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</si>
  <si>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</si>
  <si>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</si>
  <si>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</si>
  <si>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N/A</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</si>
  <si>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</si>
  <si>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</si>
  <si>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</si>
  <si>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</si>
  <si>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</si>
  <si>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</si>
  <si>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</si>
  <si>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</si>
  <si>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</si>
  <si>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</si>
  <si>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</si>
  <si>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</si>
  <si>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</si>
  <si>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</si>
  <si>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</si>
  <si>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</si>
  <si>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</si>
  <si>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</si>
  <si>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</si>
  <si>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</si>
  <si>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</si>
  <si>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</si>
  <si>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</si>
  <si>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</si>
  <si>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</si>
  <si>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</si>
  <si>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</si>
  <si>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</si>
  <si>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</si>
  <si>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</si>
  <si>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</si>
  <si>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</si>
  <si>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</si>
  <si>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</si>
  <si>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</si>
  <si>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</si>
  <si>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</si>
  <si>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AVERAGE</t>
  </si>
  <si>
    <r>
      <t>AVG ΔC</t>
    </r>
    <r>
      <rPr>
        <b/>
        <vertAlign val="subscript"/>
        <sz val="10"/>
        <rFont val="Arial"/>
        <family val="2"/>
      </rPr>
      <t>t</t>
    </r>
    <r>
      <rPr>
        <b/>
        <sz val="10"/>
        <rFont val="Arial"/>
        <family val="2"/>
      </rPr>
      <t xml:space="preserve">               (Ct(GOI) - Ave Ct (HKG))</t>
    </r>
  </si>
  <si>
    <t>PCR Array Catalog #</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</si>
  <si>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</si>
  <si>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</si>
  <si>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</si>
  <si>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</si>
  <si>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</si>
  <si>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</si>
  <si>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</si>
  <si>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</si>
  <si>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</si>
  <si>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</si>
  <si>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</si>
  <si>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</si>
  <si>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</si>
  <si>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</si>
  <si>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</si>
  <si>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</si>
  <si>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</si>
  <si>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</si>
  <si>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</si>
  <si>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</si>
  <si>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</si>
  <si>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</si>
  <si>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</si>
  <si>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</si>
  <si>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</si>
  <si>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</si>
  <si>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</si>
  <si>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</si>
  <si>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</si>
  <si>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&lt;25</t>
  </si>
  <si>
    <t>25-30</t>
  </si>
  <si>
    <t>30-35</t>
  </si>
  <si>
    <t>Position</t>
  </si>
  <si>
    <t>p value</t>
  </si>
  <si>
    <t>A</t>
  </si>
  <si>
    <t>B</t>
  </si>
  <si>
    <t>C</t>
  </si>
  <si>
    <t>D</t>
  </si>
  <si>
    <t>E</t>
  </si>
  <si>
    <t>F</t>
  </si>
  <si>
    <t>G</t>
  </si>
  <si>
    <t>STD</t>
  </si>
  <si>
    <t>exp1</t>
  </si>
  <si>
    <t>exp2</t>
  </si>
  <si>
    <t>exp3</t>
  </si>
  <si>
    <t>exp4</t>
  </si>
  <si>
    <t>exp5</t>
  </si>
  <si>
    <t>exp6</t>
  </si>
  <si>
    <t>exp7</t>
  </si>
  <si>
    <t>exp8</t>
  </si>
  <si>
    <t>exp9</t>
  </si>
  <si>
    <t>exp10</t>
  </si>
  <si>
    <t>T-TEST</t>
  </si>
  <si>
    <t>p Value</t>
  </si>
  <si>
    <t>Threshold for p Value of t-test</t>
  </si>
  <si>
    <t>Test Sample</t>
  </si>
  <si>
    <t>Control Sample</t>
  </si>
  <si>
    <r>
      <t>Distribution of C</t>
    </r>
    <r>
      <rPr>
        <b/>
        <vertAlign val="subscript"/>
        <sz val="10"/>
        <rFont val="Arial"/>
        <family val="2"/>
      </rPr>
      <t>t</t>
    </r>
    <r>
      <rPr>
        <b/>
        <sz val="10"/>
        <rFont val="Arial"/>
        <family val="2"/>
      </rPr>
      <t xml:space="preserve"> Values</t>
    </r>
  </si>
  <si>
    <r>
      <t>Percent Distribution of C</t>
    </r>
    <r>
      <rPr>
        <b/>
        <vertAlign val="subscript"/>
        <sz val="10"/>
        <rFont val="Arial"/>
        <family val="2"/>
      </rPr>
      <t>t</t>
    </r>
    <r>
      <rPr>
        <b/>
        <sz val="10"/>
        <rFont val="Arial"/>
        <family val="2"/>
      </rPr>
      <t xml:space="preserve"> Values</t>
    </r>
  </si>
  <si>
    <t>Threshold for Fold Difference</t>
  </si>
  <si>
    <t>AVG</t>
  </si>
  <si>
    <t>SD</t>
  </si>
  <si>
    <r>
      <t>C</t>
    </r>
    <r>
      <rPr>
        <b/>
        <vertAlign val="subscript"/>
        <sz val="10"/>
        <rFont val="Arial"/>
        <family val="2"/>
      </rPr>
      <t>t</t>
    </r>
    <r>
      <rPr>
        <b/>
        <sz val="10"/>
        <rFont val="Arial"/>
        <family val="2"/>
      </rPr>
      <t xml:space="preserve"> Range</t>
    </r>
  </si>
  <si>
    <t>Volcano Plot</t>
  </si>
  <si>
    <r>
      <t>2^-ΔC</t>
    </r>
    <r>
      <rPr>
        <b/>
        <vertAlign val="subscript"/>
        <sz val="10"/>
        <rFont val="Arial"/>
        <family val="2"/>
      </rPr>
      <t>t</t>
    </r>
  </si>
  <si>
    <t>Plate</t>
  </si>
  <si>
    <t>The scale of the X and Y axes can be adjusted by double clicking on them and then re-formating using the standard functions of Microsoft Excel.</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</si>
  <si>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</si>
  <si>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</si>
  <si>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Scatter Plot</t>
  </si>
  <si>
    <r>
      <t>Log</t>
    </r>
    <r>
      <rPr>
        <b/>
        <vertAlign val="subscript"/>
        <sz val="10"/>
        <rFont val="Arial"/>
        <family val="2"/>
      </rPr>
      <t>2</t>
    </r>
    <r>
      <rPr>
        <b/>
        <sz val="10"/>
        <rFont val="Arial"/>
        <family val="2"/>
      </rPr>
      <t>(FC)</t>
    </r>
  </si>
  <si>
    <t>Test Sample =</t>
  </si>
  <si>
    <t>Control Sample =</t>
  </si>
  <si>
    <t>3D Profile</t>
  </si>
  <si>
    <t>Housekeeping Genes</t>
  </si>
  <si>
    <t>Fold Difference</t>
  </si>
  <si>
    <t>Fold Up- or Down-Regulation</t>
  </si>
  <si>
    <t>AGAGGCTGGCCGTGATGAATTC</t>
  </si>
  <si>
    <t>MPM00738A</t>
  </si>
  <si>
    <t>MAM-003H02</t>
  </si>
  <si>
    <t>MIMAT0003184</t>
  </si>
  <si>
    <t>mmu-miR-487b</t>
  </si>
  <si>
    <t>MPM00740A</t>
  </si>
  <si>
    <t>MAM-003H03</t>
  </si>
  <si>
    <t>MIMAT0003168</t>
  </si>
  <si>
    <t>mmu-miR-543</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</si>
  <si>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</si>
  <si>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</si>
  <si>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</si>
  <si>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</si>
  <si>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</si>
  <si>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</si>
  <si>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</si>
  <si>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</si>
  <si>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</si>
  <si>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</si>
  <si>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</si>
  <si>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</si>
  <si>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</si>
  <si>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</si>
  <si>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</si>
  <si>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</si>
  <si>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</si>
  <si>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</si>
  <si>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</si>
  <si>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</si>
  <si>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</si>
  <si>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</si>
  <si>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</si>
  <si>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</si>
  <si>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</si>
  <si>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</si>
  <si>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</si>
  <si>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</si>
  <si>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</si>
  <si>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</si>
  <si>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</si>
  <si>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</si>
  <si>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</si>
  <si>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</si>
  <si>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</si>
  <si>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</si>
  <si>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</si>
  <si>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</si>
  <si>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</si>
  <si>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</si>
  <si>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</si>
  <si>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</si>
  <si>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</si>
  <si>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</si>
  <si>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</si>
  <si>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</si>
  <si>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</si>
  <si>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</si>
  <si>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</si>
  <si>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</si>
  <si>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</si>
  <si>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</si>
  <si>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</si>
  <si>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</si>
  <si>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</si>
  <si>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</si>
  <si>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</si>
  <si>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</si>
  <si>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</si>
  <si>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</si>
  <si>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</si>
  <si>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</si>
  <si>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</si>
  <si>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</si>
  <si>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</si>
  <si>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</si>
  <si>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</si>
  <si>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</si>
  <si>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</si>
  <si>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</si>
  <si>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</si>
  <si>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</si>
  <si>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</si>
  <si>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</si>
  <si>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</si>
  <si>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</si>
  <si>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MPM01530A</t>
  </si>
  <si>
    <t>MAM-004B02</t>
  </si>
  <si>
    <t>MIMAT0004893</t>
  </si>
  <si>
    <t>mmu-miR-574-5p</t>
  </si>
  <si>
    <t>MPM00769A</t>
  </si>
  <si>
    <t>MAM-004B03</t>
  </si>
  <si>
    <t>MIMAT0004839</t>
  </si>
  <si>
    <t>mmu-miR-743b-5p</t>
  </si>
  <si>
    <t>TGTTCAGACTGGTGTCCATCAAA</t>
  </si>
  <si>
    <t>MPM00839A</t>
  </si>
  <si>
    <t>MAM-004B04</t>
  </si>
  <si>
    <t>MIMAT0003898</t>
  </si>
  <si>
    <t>mmu-miR-760</t>
  </si>
  <si>
    <t>RT</t>
  </si>
  <si>
    <t>PCR</t>
  </si>
  <si>
    <t>HQP004605</t>
  </si>
  <si>
    <t>NM_005228</t>
  </si>
  <si>
    <t>EGFR</t>
  </si>
  <si>
    <t>HQP010133</t>
  </si>
  <si>
    <t>NM_004985</t>
  </si>
  <si>
    <t>KRAS</t>
  </si>
  <si>
    <t>HQP018175</t>
  </si>
  <si>
    <t>NM_000546</t>
  </si>
  <si>
    <t>TP53</t>
  </si>
  <si>
    <t>HQP011547</t>
  </si>
  <si>
    <t>NM_005957</t>
  </si>
  <si>
    <t>MTHFR</t>
  </si>
  <si>
    <t>HQP009024</t>
  </si>
  <si>
    <t>NM_000038</t>
  </si>
  <si>
    <t>APC</t>
  </si>
  <si>
    <t>HQP017733</t>
  </si>
  <si>
    <t>NM_004333</t>
  </si>
  <si>
    <t>BRAF</t>
  </si>
  <si>
    <t>HQP018562</t>
  </si>
  <si>
    <t>NM_006297</t>
  </si>
  <si>
    <t>XRCC1</t>
  </si>
  <si>
    <t>HQP004976</t>
  </si>
  <si>
    <t>NM_000400</t>
  </si>
  <si>
    <t>ERCC2</t>
  </si>
  <si>
    <t>HQP009641</t>
  </si>
  <si>
    <t>NM_000576</t>
  </si>
  <si>
    <t>IL1B</t>
  </si>
  <si>
    <t>HQP015598</t>
  </si>
  <si>
    <t>NM_000963</t>
  </si>
  <si>
    <t>PTGS2</t>
  </si>
  <si>
    <t>HQP003772</t>
  </si>
  <si>
    <t>NM_000499</t>
  </si>
  <si>
    <t>CYP1A1</t>
  </si>
  <si>
    <t>HQP018342</t>
  </si>
  <si>
    <t>NM_001071</t>
  </si>
  <si>
    <t>TYMS</t>
  </si>
  <si>
    <t>HQP012021</t>
  </si>
  <si>
    <t>NM_002542</t>
  </si>
  <si>
    <t>OGG1</t>
  </si>
  <si>
    <t>HQP018474</t>
  </si>
  <si>
    <t>NM_000376</t>
  </si>
  <si>
    <t>VDR</t>
  </si>
  <si>
    <t>HQP009645</t>
  </si>
  <si>
    <t>NM_000577</t>
  </si>
  <si>
    <t>IL1RN</t>
  </si>
  <si>
    <t>HQP009685</t>
  </si>
  <si>
    <t>NM_000572</t>
  </si>
  <si>
    <t>IL10</t>
  </si>
  <si>
    <t>HQP001136</t>
  </si>
  <si>
    <t>NM_000015</t>
  </si>
  <si>
    <t>NAT2</t>
  </si>
  <si>
    <t>HQP018564</t>
  </si>
  <si>
    <t>NM_005432</t>
  </si>
  <si>
    <t>XRCC3</t>
  </si>
  <si>
    <t>HQP011491</t>
  </si>
  <si>
    <t>NM_000251</t>
  </si>
  <si>
    <t>MSH2</t>
  </si>
  <si>
    <t>HQP011235</t>
  </si>
  <si>
    <t>NM_000249</t>
  </si>
  <si>
    <t>MLH1</t>
  </si>
  <si>
    <t>HQP009678</t>
  </si>
  <si>
    <t>NM_000584</t>
  </si>
  <si>
    <t>IL8</t>
  </si>
  <si>
    <t>HQP018141</t>
  </si>
  <si>
    <t>NM_000594</t>
  </si>
  <si>
    <t>TNF</t>
  </si>
  <si>
    <t>HQP018044</t>
  </si>
  <si>
    <t>NM_000660</t>
  </si>
  <si>
    <t>TGFB1</t>
  </si>
  <si>
    <t>HQP017753</t>
  </si>
  <si>
    <t>NM_000059</t>
  </si>
  <si>
    <t>BRCA2</t>
  </si>
  <si>
    <t>HQP013633</t>
  </si>
  <si>
    <t>NM_005037</t>
  </si>
  <si>
    <t>PPARG</t>
  </si>
  <si>
    <t>HQP013150</t>
  </si>
  <si>
    <t>NM_006218</t>
  </si>
  <si>
    <t>PIK3CA</t>
  </si>
  <si>
    <t>HQP011554</t>
  </si>
  <si>
    <t>NM_000254</t>
  </si>
  <si>
    <t>MTR</t>
  </si>
  <si>
    <t>HQP009670</t>
  </si>
  <si>
    <t>NM_000600</t>
  </si>
  <si>
    <t>IL6</t>
  </si>
  <si>
    <t>HQP009518</t>
  </si>
  <si>
    <t>NM_000618</t>
  </si>
  <si>
    <t>IGF1</t>
  </si>
  <si>
    <t>HQP004975</t>
  </si>
  <si>
    <t>NM_202001</t>
  </si>
  <si>
    <t>ERCC1</t>
  </si>
  <si>
    <t>HQP004317</t>
  </si>
  <si>
    <t>NM_000903</t>
  </si>
  <si>
    <t>NQO1</t>
  </si>
  <si>
    <t>HQP018556</t>
  </si>
  <si>
    <t>NM_004628</t>
  </si>
  <si>
    <t>XPC</t>
  </si>
  <si>
    <t>HQP018475</t>
  </si>
  <si>
    <t>NM_001025366</t>
  </si>
  <si>
    <t>VEGFA</t>
  </si>
  <si>
    <t>HQP015083</t>
  </si>
  <si>
    <t>NM_002769</t>
  </si>
  <si>
    <t>PRSS1</t>
  </si>
  <si>
    <t>HQP013100</t>
  </si>
  <si>
    <t>NM_000927</t>
  </si>
  <si>
    <t>ABCB1</t>
  </si>
  <si>
    <t>HQP010961</t>
  </si>
  <si>
    <t>NM_005359</t>
  </si>
  <si>
    <t>SMAD4</t>
  </si>
  <si>
    <t>HQP009544</t>
  </si>
  <si>
    <t>NM_000598</t>
  </si>
  <si>
    <t>IGFBP3</t>
  </si>
  <si>
    <t>HQP009523</t>
  </si>
  <si>
    <t>NM_000875</t>
  </si>
  <si>
    <t>IGF1R</t>
  </si>
  <si>
    <t>HQP009036</t>
  </si>
  <si>
    <t>NM_005343</t>
  </si>
  <si>
    <t>HRAS</t>
  </si>
  <si>
    <t>HQP004599</t>
  </si>
  <si>
    <t>NM_001963</t>
  </si>
  <si>
    <t>EGF</t>
  </si>
  <si>
    <t>HQP003817</t>
  </si>
  <si>
    <t>NM_000773</t>
  </si>
  <si>
    <t>CYP2E1</t>
  </si>
  <si>
    <t>HQP000370</t>
  </si>
  <si>
    <t>NM_058195</t>
  </si>
  <si>
    <t>CDKN2A</t>
  </si>
  <si>
    <t>HQP023467</t>
  </si>
  <si>
    <t>NM_000662</t>
  </si>
  <si>
    <t>NAT1</t>
  </si>
  <si>
    <t>HQP021961</t>
  </si>
  <si>
    <t>NM_003977</t>
  </si>
  <si>
    <t>AIP</t>
  </si>
  <si>
    <t>HQP018176</t>
  </si>
  <si>
    <t>NM_005657</t>
  </si>
  <si>
    <t>TP53BP1</t>
  </si>
  <si>
    <t>HQP011135</t>
  </si>
  <si>
    <t>NM_002392</t>
  </si>
  <si>
    <t>MDM2</t>
  </si>
  <si>
    <t>HQP009671</t>
  </si>
  <si>
    <t>NM_000639</t>
  </si>
  <si>
    <t>FASLG</t>
  </si>
  <si>
    <t>HQP009662</t>
  </si>
  <si>
    <t>NM_000589</t>
  </si>
  <si>
    <t>IL4</t>
  </si>
  <si>
    <t>HQP009529</t>
  </si>
  <si>
    <t>NM_000612</t>
  </si>
  <si>
    <t>IGF2</t>
  </si>
  <si>
    <t>HQP009061</t>
  </si>
  <si>
    <t>NM_001641</t>
  </si>
  <si>
    <t>APEX1</t>
  </si>
  <si>
    <t>HQP008757</t>
  </si>
  <si>
    <t>NM_000410</t>
  </si>
  <si>
    <t>HFE</t>
  </si>
  <si>
    <t>HQP008493</t>
  </si>
  <si>
    <t>NM_000179</t>
  </si>
  <si>
    <t>MSH6</t>
  </si>
  <si>
    <t>HQP008402</t>
  </si>
  <si>
    <t>NM_001020825</t>
  </si>
  <si>
    <t>NR3C1</t>
  </si>
  <si>
    <t>HQP004948</t>
  </si>
  <si>
    <t>NM_000120</t>
  </si>
  <si>
    <t>EPHX1</t>
  </si>
  <si>
    <t>HQP003904</t>
  </si>
  <si>
    <t>NM_000103</t>
  </si>
  <si>
    <t>CYP19A1</t>
  </si>
  <si>
    <t>HQP003814</t>
  </si>
  <si>
    <t>NM_000106</t>
  </si>
  <si>
    <t>CYP2D6</t>
  </si>
  <si>
    <t>HQP001643</t>
  </si>
  <si>
    <t>NM_000745</t>
  </si>
  <si>
    <t>CHRNA5</t>
  </si>
  <si>
    <t>HQP020481</t>
  </si>
  <si>
    <t>NM_033338</t>
  </si>
  <si>
    <t>CASP7</t>
  </si>
  <si>
    <t>HQP020427</t>
  </si>
  <si>
    <t>NM_001226</t>
  </si>
  <si>
    <t>CASP6</t>
  </si>
  <si>
    <t>HQP020297</t>
  </si>
  <si>
    <t>NM_004346</t>
  </si>
  <si>
    <t>CASP3</t>
  </si>
  <si>
    <t>HQP018563</t>
  </si>
  <si>
    <t>NM_005431</t>
  </si>
  <si>
    <t>XRCC2</t>
  </si>
  <si>
    <t>HQP017794</t>
  </si>
  <si>
    <t>NM_000455</t>
  </si>
  <si>
    <t>STK11</t>
  </si>
  <si>
    <t>HQP016204</t>
  </si>
  <si>
    <t>NM_053056</t>
  </si>
  <si>
    <t>CCND1</t>
  </si>
  <si>
    <t>HQP015596</t>
  </si>
  <si>
    <t>NM_000962</t>
  </si>
  <si>
    <t>PTGS1</t>
  </si>
  <si>
    <t>HQP015535</t>
  </si>
  <si>
    <t>NM_000314</t>
  </si>
  <si>
    <t>PTEN</t>
  </si>
  <si>
    <t>HQP015084</t>
  </si>
  <si>
    <t>NM_002770</t>
  </si>
  <si>
    <t>PRSS2</t>
  </si>
  <si>
    <t>HQP012013</t>
  </si>
  <si>
    <t>NM_002539</t>
  </si>
  <si>
    <t>ODC1</t>
  </si>
  <si>
    <t>HQP011914</t>
  </si>
  <si>
    <t>NM_002524</t>
  </si>
  <si>
    <t>NRAS</t>
  </si>
  <si>
    <t>HQP011866</t>
  </si>
  <si>
    <t>NM_000625</t>
  </si>
  <si>
    <t>NOS2A</t>
  </si>
  <si>
    <t>HQP011492</t>
  </si>
  <si>
    <t>NM_002439</t>
  </si>
  <si>
    <t>MSH3</t>
  </si>
  <si>
    <t>HQP010584</t>
  </si>
  <si>
    <t>NM_002303</t>
  </si>
  <si>
    <t>LEPR</t>
  </si>
  <si>
    <t>HQP009801</t>
  </si>
  <si>
    <t>NM_000044</t>
  </si>
  <si>
    <t>AR</t>
  </si>
  <si>
    <t>HQP009664</t>
  </si>
  <si>
    <t>NM_000418</t>
  </si>
  <si>
    <t>IL4R</t>
  </si>
  <si>
    <t>HQP009556</t>
  </si>
  <si>
    <t>NM_000041</t>
  </si>
  <si>
    <t>APOE</t>
  </si>
  <si>
    <t>HQP007767</t>
  </si>
  <si>
    <t>NM_002075</t>
  </si>
  <si>
    <t>GNB3</t>
  </si>
  <si>
    <t>HQP007755</t>
  </si>
  <si>
    <t>NM_000516</t>
  </si>
  <si>
    <t>GNAS</t>
  </si>
  <si>
    <t>HQP007385</t>
  </si>
  <si>
    <t>NM_000515</t>
  </si>
  <si>
    <t>GH1</t>
  </si>
  <si>
    <t>HQP005087</t>
  </si>
  <si>
    <t>NM_000690</t>
  </si>
  <si>
    <t>ALDH2</t>
  </si>
  <si>
    <t>HQP004991</t>
  </si>
  <si>
    <t>NM_001014431</t>
  </si>
  <si>
    <t>AKT1</t>
  </si>
  <si>
    <t>HQP004446</t>
  </si>
  <si>
    <t>NM_000795</t>
  </si>
  <si>
    <t>DRD2</t>
  </si>
  <si>
    <t>HQP003888</t>
  </si>
  <si>
    <t>NM_000102</t>
  </si>
  <si>
    <t>CYP17A1</t>
  </si>
  <si>
    <t>HQP003811</t>
  </si>
  <si>
    <t>NM_000771</t>
  </si>
  <si>
    <t>CYP2C9</t>
  </si>
  <si>
    <t>HQP003775</t>
  </si>
  <si>
    <t>NM_000104</t>
  </si>
  <si>
    <t>CYP1B1</t>
  </si>
  <si>
    <t>HQP002413</t>
  </si>
  <si>
    <t>NM_000669</t>
  </si>
  <si>
    <t>ADH1C</t>
  </si>
  <si>
    <t>HGDC</t>
  </si>
  <si>
    <t>HQP006940</t>
  </si>
  <si>
    <t>NM_002046</t>
  </si>
  <si>
    <t>GAPDH</t>
  </si>
  <si>
    <t>HQP016381</t>
  </si>
  <si>
    <t>NM_001101</t>
  </si>
  <si>
    <t>ACTB</t>
  </si>
  <si>
    <t>HQP015171</t>
  </si>
  <si>
    <t>NM_004048</t>
  </si>
  <si>
    <t>B2M</t>
  </si>
  <si>
    <t>HQP006171</t>
  </si>
  <si>
    <t>NM_012423</t>
  </si>
  <si>
    <t>RPL13A</t>
  </si>
  <si>
    <t>HQP009026</t>
  </si>
  <si>
    <t>NM_000194</t>
  </si>
  <si>
    <t>HPRT1</t>
  </si>
  <si>
    <t>HQP054253</t>
  </si>
  <si>
    <t>NR_003286</t>
  </si>
  <si>
    <t>RN18S1</t>
  </si>
  <si>
    <t>HQP001396</t>
  </si>
  <si>
    <t>NM_001005735</t>
  </si>
  <si>
    <t>CHEK2</t>
  </si>
  <si>
    <t>HQP018180</t>
  </si>
  <si>
    <t>NM_005427</t>
  </si>
  <si>
    <t>TP73</t>
  </si>
  <si>
    <t>HQP011544</t>
  </si>
  <si>
    <t>NM_002452</t>
  </si>
  <si>
    <t>NUDT1</t>
  </si>
  <si>
    <t>HQP004414</t>
  </si>
  <si>
    <t>NM_006892</t>
  </si>
  <si>
    <t>DNMT3B</t>
  </si>
  <si>
    <t>HQP054684</t>
  </si>
  <si>
    <t>NM_001033</t>
  </si>
  <si>
    <t>RRM1</t>
  </si>
  <si>
    <t>HQP054057</t>
  </si>
  <si>
    <t>BC071181</t>
  </si>
  <si>
    <t>TGFBR1</t>
  </si>
  <si>
    <t>HQP054047</t>
  </si>
  <si>
    <t>BC008403</t>
  </si>
  <si>
    <t>HLA-DRB1</t>
  </si>
  <si>
    <t>HQP054045</t>
  </si>
  <si>
    <t>BC004257</t>
  </si>
  <si>
    <t>RET</t>
  </si>
  <si>
    <t>HQP054030</t>
  </si>
  <si>
    <t>NM_130398</t>
  </si>
  <si>
    <t>EXO1</t>
  </si>
  <si>
    <t>HQP053916</t>
  </si>
  <si>
    <t>NM_001076</t>
  </si>
  <si>
    <t>UGT2B15</t>
  </si>
  <si>
    <t>HQP023466</t>
  </si>
  <si>
    <t>NM_004360</t>
  </si>
  <si>
    <t>CDH1</t>
  </si>
  <si>
    <t>HQP023414</t>
  </si>
  <si>
    <t>NM_005847</t>
  </si>
  <si>
    <t>SLC23A1</t>
  </si>
  <si>
    <t>HQP023203</t>
  </si>
  <si>
    <t>NM_001785</t>
  </si>
  <si>
    <t>CDA</t>
  </si>
  <si>
    <t>HQP023038</t>
  </si>
  <si>
    <t>NM_014641</t>
  </si>
  <si>
    <t>MDC1</t>
  </si>
  <si>
    <t>HQP022500</t>
  </si>
  <si>
    <t>NM_001040280</t>
  </si>
  <si>
    <t>CD83</t>
  </si>
  <si>
    <t>HQP022490</t>
  </si>
  <si>
    <t>NM_000591</t>
  </si>
  <si>
    <t>CD14</t>
  </si>
  <si>
    <t>HQP021597</t>
  </si>
  <si>
    <t>NM_003873</t>
  </si>
  <si>
    <t>NRP1</t>
  </si>
  <si>
    <t>HQP021518</t>
  </si>
  <si>
    <t>NM_000071</t>
  </si>
  <si>
    <t>CBS</t>
  </si>
  <si>
    <t>HQP021459</t>
  </si>
  <si>
    <t>NM_003786</t>
  </si>
  <si>
    <t>ABCC3</t>
  </si>
  <si>
    <t>HQP021351</t>
  </si>
  <si>
    <t>NM_001029851</t>
  </si>
  <si>
    <t>PDE8B</t>
  </si>
  <si>
    <t>HQP020912</t>
  </si>
  <si>
    <t>NM_003604</t>
  </si>
  <si>
    <t>IRS4</t>
  </si>
  <si>
    <t>HQP020384</t>
  </si>
  <si>
    <t>NM_004347</t>
  </si>
  <si>
    <t>CASP5</t>
  </si>
  <si>
    <t>HQP020332</t>
  </si>
  <si>
    <t>NM_001225</t>
  </si>
  <si>
    <t>CASP4</t>
  </si>
  <si>
    <t>HQP020207</t>
  </si>
  <si>
    <t>NM_001223</t>
  </si>
  <si>
    <t>CASP1</t>
  </si>
  <si>
    <t>HQP020116</t>
  </si>
  <si>
    <t>NM_004655</t>
  </si>
  <si>
    <t>AXIN2</t>
  </si>
  <si>
    <t>HQP019829</t>
  </si>
  <si>
    <t>NM_030782</t>
  </si>
  <si>
    <t>CLPTM1L</t>
  </si>
  <si>
    <t>HQP019268</t>
  </si>
  <si>
    <t>NM_006304</t>
  </si>
  <si>
    <t>SHFM1</t>
  </si>
  <si>
    <t>HQP019141</t>
  </si>
  <si>
    <t>NM_024608</t>
  </si>
  <si>
    <t>NEIL1</t>
  </si>
  <si>
    <t>HQP019129</t>
  </si>
  <si>
    <t>NM_024596</t>
  </si>
  <si>
    <t>MCPH1</t>
  </si>
  <si>
    <t>HQP018983</t>
  </si>
  <si>
    <t>NM_004639</t>
  </si>
  <si>
    <t>BAT3</t>
  </si>
  <si>
    <t>HQP018966</t>
  </si>
  <si>
    <t>NM_001080124</t>
  </si>
  <si>
    <t>CASP8</t>
  </si>
  <si>
    <t>HQP018568</t>
  </si>
  <si>
    <t>NM_021141</t>
  </si>
  <si>
    <t>XRCC5</t>
  </si>
  <si>
    <t>HQP018565</t>
  </si>
  <si>
    <t>NM_003401</t>
  </si>
  <si>
    <t>XRCC4</t>
  </si>
  <si>
    <t>HQP018447</t>
  </si>
  <si>
    <t>NM_001017415</t>
  </si>
  <si>
    <t>USP1</t>
  </si>
  <si>
    <t>HQP018425</t>
  </si>
  <si>
    <t>NM_000373</t>
  </si>
  <si>
    <t>UMPS</t>
  </si>
  <si>
    <t>HQP018418</t>
  </si>
  <si>
    <t>NM_001074</t>
  </si>
  <si>
    <t>UGT2B7</t>
  </si>
  <si>
    <t>HQP018337</t>
  </si>
  <si>
    <t>NM_182729</t>
  </si>
  <si>
    <t>TXNRD1</t>
  </si>
  <si>
    <t>HQP017979</t>
  </si>
  <si>
    <t>NM_000355</t>
  </si>
  <si>
    <t>TCN2</t>
  </si>
  <si>
    <t>HQP017616</t>
  </si>
  <si>
    <t>NM_000636</t>
  </si>
  <si>
    <t>SOD2</t>
  </si>
  <si>
    <t>HQP017482</t>
  </si>
  <si>
    <t>NM_194255</t>
  </si>
  <si>
    <t>SLC19A1</t>
  </si>
  <si>
    <t>HQP017462</t>
  </si>
  <si>
    <t>NM_000452</t>
  </si>
  <si>
    <t>SLC10A2</t>
  </si>
  <si>
    <t>HQP016847</t>
  </si>
  <si>
    <t>NM_022362</t>
  </si>
  <si>
    <t>MMS19L</t>
  </si>
  <si>
    <t>HQP016819</t>
  </si>
  <si>
    <t>NM_005410</t>
  </si>
  <si>
    <t>SEPP1</t>
  </si>
  <si>
    <t>HQP016801</t>
  </si>
  <si>
    <t>NM_022162</t>
  </si>
  <si>
    <t>NOD2</t>
  </si>
  <si>
    <t>HQP016744</t>
  </si>
  <si>
    <t>NM_000450</t>
  </si>
  <si>
    <t>SELE</t>
  </si>
  <si>
    <t>HQP016526</t>
  </si>
  <si>
    <t>NM_002957</t>
  </si>
  <si>
    <t>RXRA</t>
  </si>
  <si>
    <t>HQP016155</t>
  </si>
  <si>
    <t>NM_002894</t>
  </si>
  <si>
    <t>RBBP8</t>
  </si>
  <si>
    <t>HQP016125</t>
  </si>
  <si>
    <t>NM_002890</t>
  </si>
  <si>
    <t>RASA1</t>
  </si>
  <si>
    <t>HQP015563</t>
  </si>
  <si>
    <t>NM_000958</t>
  </si>
  <si>
    <t>PTGER4</t>
  </si>
  <si>
    <t>HQP015544</t>
  </si>
  <si>
    <t>NM_000956</t>
  </si>
  <si>
    <t>PTGER2</t>
  </si>
  <si>
    <t>HQP015530</t>
  </si>
  <si>
    <t>NM_000264</t>
  </si>
  <si>
    <t>PTCH1</t>
  </si>
  <si>
    <t>HQP014650</t>
  </si>
  <si>
    <t>NM_002734</t>
  </si>
  <si>
    <t>PRKAR1A</t>
  </si>
  <si>
    <t>HQP014243</t>
  </si>
  <si>
    <t>NM_018272</t>
  </si>
  <si>
    <t>CASC1</t>
  </si>
  <si>
    <t>HQP014222</t>
  </si>
  <si>
    <t>NM_018248</t>
  </si>
  <si>
    <t>NEIL3</t>
  </si>
  <si>
    <t>HQP013734</t>
  </si>
  <si>
    <t>NM_017672</t>
  </si>
  <si>
    <t>TRPM7</t>
  </si>
  <si>
    <t>HQP013616</t>
  </si>
  <si>
    <t>NM_019093</t>
  </si>
  <si>
    <t>UGT1A3</t>
  </si>
  <si>
    <t>HQP013614</t>
  </si>
  <si>
    <t>NM_007120</t>
  </si>
  <si>
    <t>UGT1A4</t>
  </si>
  <si>
    <t>HQP013596</t>
  </si>
  <si>
    <t>NM_001184</t>
  </si>
  <si>
    <t>ATR</t>
  </si>
  <si>
    <t>HQP013583</t>
  </si>
  <si>
    <t>NM_205862</t>
  </si>
  <si>
    <t>UGT1A6</t>
  </si>
  <si>
    <t>HQP013579</t>
  </si>
  <si>
    <t>NM_019075</t>
  </si>
  <si>
    <t>UGT1A10</t>
  </si>
  <si>
    <t>HQP013388</t>
  </si>
  <si>
    <t>NM_017442</t>
  </si>
  <si>
    <t>TLR9</t>
  </si>
  <si>
    <t>HQP013312</t>
  </si>
  <si>
    <t>NM_000534</t>
  </si>
  <si>
    <t>PMS1</t>
  </si>
  <si>
    <t>HQP012979</t>
  </si>
  <si>
    <t>NM_002613</t>
  </si>
  <si>
    <t>PDPK1</t>
  </si>
  <si>
    <t>HQP012501</t>
  </si>
  <si>
    <t>NM_016341</t>
  </si>
  <si>
    <t>PLCE1</t>
  </si>
  <si>
    <t>HQP011810</t>
  </si>
  <si>
    <t>NM_020529</t>
  </si>
  <si>
    <t>NFKBIA</t>
  </si>
  <si>
    <t>HQP011807</t>
  </si>
  <si>
    <t>NM_003998</t>
  </si>
  <si>
    <t>NFKB1</t>
  </si>
  <si>
    <t>HQP011800</t>
  </si>
  <si>
    <t>NM_006164</t>
  </si>
  <si>
    <t>NFE2L2</t>
  </si>
  <si>
    <t>HQP011687</t>
  </si>
  <si>
    <t>NM_002485</t>
  </si>
  <si>
    <t>NBN</t>
  </si>
  <si>
    <t>HQP011555</t>
  </si>
  <si>
    <t>NM_002454</t>
  </si>
  <si>
    <t>MTRR</t>
  </si>
  <si>
    <t>HQP011325</t>
  </si>
  <si>
    <t>NM_019899</t>
  </si>
  <si>
    <t>ABCC1</t>
  </si>
  <si>
    <t>HQP011320</t>
  </si>
  <si>
    <t>NM_005590</t>
  </si>
  <si>
    <t>MRE11A</t>
  </si>
  <si>
    <t>HQP011309</t>
  </si>
  <si>
    <t>NM_000250</t>
  </si>
  <si>
    <t>MPO</t>
  </si>
  <si>
    <t>HQP011266</t>
  </si>
  <si>
    <t>NM_002426</t>
  </si>
  <si>
    <t>MMP12</t>
  </si>
  <si>
    <t>HQP011257</t>
  </si>
  <si>
    <t>NM_002422</t>
  </si>
  <si>
    <t>MMP3</t>
  </si>
  <si>
    <t>HQP011256</t>
  </si>
  <si>
    <t>NM_004530</t>
  </si>
  <si>
    <t>MMP2</t>
  </si>
  <si>
    <t>HQP011255</t>
  </si>
  <si>
    <t>NM_002421</t>
  </si>
  <si>
    <t>MMP1</t>
  </si>
  <si>
    <t>HQP011171</t>
  </si>
  <si>
    <t>NM_000244</t>
  </si>
  <si>
    <t>MEN1</t>
  </si>
  <si>
    <t>HQP010868</t>
  </si>
  <si>
    <t>NM_006152</t>
  </si>
  <si>
    <t>LRMP</t>
  </si>
  <si>
    <t>HQP010613</t>
  </si>
  <si>
    <t>NM_002312</t>
  </si>
  <si>
    <t>LIG4</t>
  </si>
  <si>
    <t>HQP009788</t>
  </si>
  <si>
    <t>NM_005544</t>
  </si>
  <si>
    <t>IRS1</t>
  </si>
  <si>
    <t>HQP009718</t>
  </si>
  <si>
    <t>NM_001562</t>
  </si>
  <si>
    <t>IL18</t>
  </si>
  <si>
    <t>HQP009693</t>
  </si>
  <si>
    <t>NM_002187</t>
  </si>
  <si>
    <t>IL12B</t>
  </si>
  <si>
    <t>HQP009692</t>
  </si>
  <si>
    <t>NM_000882</t>
  </si>
  <si>
    <t>IL12A</t>
  </si>
  <si>
    <t>HQP009640</t>
  </si>
  <si>
    <t>NM_000575</t>
  </si>
  <si>
    <t>IL1A</t>
  </si>
  <si>
    <t>4. Genomic DNA Contamination Control(GDC):</t>
    <phoneticPr fontId="14" type="noConversion"/>
  </si>
  <si>
    <t>PAG-HCAD96</t>
  </si>
  <si>
    <t>Pass/No?</t>
    <phoneticPr fontId="14" type="noConversion"/>
  </si>
  <si>
    <r>
      <t>STDEV.C</t>
    </r>
    <r>
      <rPr>
        <b/>
        <vertAlign val="subscript"/>
        <sz val="10"/>
        <rFont val="Arial"/>
        <family val="2"/>
      </rPr>
      <t>t</t>
    </r>
    <r>
      <rPr>
        <b/>
        <sz val="10"/>
        <rFont val="Arial"/>
        <family val="2"/>
      </rPr>
      <t xml:space="preserve"> (GDC)</t>
    </r>
    <phoneticPr fontId="14" type="noConversion"/>
  </si>
  <si>
    <t>Accession No. of Gene</t>
    <phoneticPr fontId="5" type="noConversion"/>
  </si>
  <si>
    <t>Accession No. of Gene</t>
    <phoneticPr fontId="5" type="noConversion"/>
  </si>
  <si>
    <t>Accession No. of Gene</t>
    <phoneticPr fontId="5" type="noConversion"/>
  </si>
  <si>
    <t>Accession No. of Gene</t>
    <phoneticPr fontId="5" type="noConversion"/>
  </si>
  <si>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phoneticPr fontId="5" type="noConversion"/>
  </si>
  <si>
    <t>Catalog #</t>
    <phoneticPr fontId="14" type="noConversion"/>
  </si>
  <si>
    <t>Accession No. of Gene</t>
  </si>
  <si>
    <t>Symbol</t>
  </si>
</sst>
</file>

<file path=xl/styles.xml><?xml version="1.0" encoding="utf-8"?>
<styleSheet xmlns="http://schemas.openxmlformats.org/spreadsheetml/2006/main">
  <numFmts count="4">
    <numFmt numFmtId="176" formatCode="0.0"/>
    <numFmt numFmtId="177" formatCode="0.000000"/>
    <numFmt numFmtId="178" formatCode="0.0000"/>
    <numFmt numFmtId="179" formatCode="0.0E+00"/>
  </numFmts>
  <fonts count="24">
    <font>
      <sz val="10"/>
      <name val="Arial"/>
    </font>
    <font>
      <sz val="11"/>
      <color theme="1"/>
      <name val="宋体"/>
      <family val="2"/>
      <charset val="134"/>
      <scheme val="minor"/>
    </font>
    <font>
      <sz val="10"/>
      <name val="Arial"/>
    </font>
    <font>
      <b/>
      <sz val="10"/>
      <name val="Arial"/>
      <family val="2"/>
    </font>
    <font>
      <sz val="10"/>
      <name val="Arial"/>
      <family val="2"/>
    </font>
    <font>
      <sz val="8"/>
      <name val="Arial"/>
    </font>
    <font>
      <u/>
      <sz val="10"/>
      <color indexed="12"/>
      <name val="Arial"/>
    </font>
    <font>
      <b/>
      <vertAlign val="subscript"/>
      <sz val="10"/>
      <name val="Arial"/>
      <family val="2"/>
    </font>
    <font>
      <vertAlign val="subscript"/>
      <sz val="10"/>
      <name val="Arial"/>
      <family val="2"/>
    </font>
    <font>
      <sz val="10"/>
      <color indexed="10"/>
      <name val="Arial"/>
    </font>
    <font>
      <sz val="10"/>
      <color indexed="48"/>
      <name val="Arial"/>
    </font>
    <font>
      <b/>
      <sz val="12"/>
      <name val="Arial"/>
      <family val="2"/>
    </font>
    <font>
      <sz val="10"/>
      <name val="Symbol"/>
      <family val="1"/>
      <charset val="2"/>
    </font>
    <font>
      <b/>
      <sz val="8"/>
      <name val="Arial"/>
      <family val="2"/>
    </font>
    <font>
      <sz val="8"/>
      <name val="Arial"/>
      <family val="2"/>
    </font>
    <font>
      <sz val="10"/>
      <color indexed="8"/>
      <name val="Arial"/>
      <family val="2"/>
    </font>
    <font>
      <b/>
      <sz val="10"/>
      <color indexed="8"/>
      <name val="Arial"/>
      <family val="2"/>
    </font>
    <font>
      <b/>
      <vertAlign val="superscript"/>
      <sz val="10"/>
      <name val="Arial"/>
      <family val="2"/>
    </font>
    <font>
      <sz val="8"/>
      <color indexed="12"/>
      <name val="Arial"/>
    </font>
    <font>
      <b/>
      <sz val="24"/>
      <name val="Arial"/>
      <family val="2"/>
    </font>
    <font>
      <b/>
      <sz val="36"/>
      <name val="Arial"/>
      <family val="2"/>
    </font>
    <font>
      <b/>
      <sz val="24"/>
      <name val="Arial"/>
    </font>
    <font>
      <b/>
      <u/>
      <sz val="10"/>
      <color indexed="12"/>
      <name val="Arial"/>
      <family val="2"/>
    </font>
    <font>
      <b/>
      <sz val="6"/>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theme="3"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6"/>
      </left>
      <right/>
      <top style="thin">
        <color indexed="56"/>
      </top>
      <bottom style="thin">
        <color indexed="56"/>
      </bottom>
      <diagonal/>
    </border>
    <border>
      <left/>
      <right style="thin">
        <color indexed="64"/>
      </right>
      <top style="thin">
        <color indexed="64"/>
      </top>
      <bottom style="thin">
        <color indexed="64"/>
      </bottom>
      <diagonal/>
    </border>
    <border>
      <left/>
      <right style="thin">
        <color indexed="56"/>
      </right>
      <top style="thin">
        <color indexed="56"/>
      </top>
      <bottom style="thin">
        <color indexed="56"/>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56"/>
      </left>
      <right style="thin">
        <color indexed="56"/>
      </right>
      <top style="thin">
        <color indexed="56"/>
      </top>
      <bottom/>
      <diagonal/>
    </border>
    <border>
      <left style="thin">
        <color indexed="56"/>
      </left>
      <right style="thin">
        <color indexed="56"/>
      </right>
      <top/>
      <bottom/>
      <diagonal/>
    </border>
    <border>
      <left style="thin">
        <color indexed="56"/>
      </left>
      <right style="thin">
        <color indexed="56"/>
      </right>
      <top/>
      <bottom style="thin">
        <color indexed="5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alignment vertical="center"/>
    </xf>
  </cellStyleXfs>
  <cellXfs count="192">
    <xf numFmtId="0" fontId="0" fillId="0" borderId="0" xfId="0"/>
    <xf numFmtId="0" fontId="3" fillId="0" borderId="0" xfId="0" applyFont="1"/>
    <xf numFmtId="0" fontId="4" fillId="0" borderId="0" xfId="0" applyFont="1"/>
    <xf numFmtId="0" fontId="0" fillId="0" borderId="0" xfId="0" applyFill="1"/>
    <xf numFmtId="0" fontId="3" fillId="2" borderId="1" xfId="0" applyFont="1" applyFill="1" applyBorder="1"/>
    <xf numFmtId="0" fontId="4" fillId="2" borderId="1" xfId="0" applyFont="1" applyFill="1" applyBorder="1"/>
    <xf numFmtId="0" fontId="3" fillId="2" borderId="1" xfId="0" applyFont="1" applyFill="1" applyBorder="1" applyAlignment="1">
      <alignment horizontal="right"/>
    </xf>
    <xf numFmtId="0" fontId="0" fillId="0" borderId="0" xfId="0" applyAlignment="1">
      <alignment horizontal="left"/>
    </xf>
    <xf numFmtId="0" fontId="0" fillId="3" borderId="1" xfId="0" applyFill="1" applyBorder="1"/>
    <xf numFmtId="0" fontId="0" fillId="2" borderId="1" xfId="0" applyFill="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Fill="1" applyBorder="1"/>
    <xf numFmtId="0" fontId="4" fillId="0" borderId="0" xfId="0" applyFont="1" applyFill="1" applyBorder="1"/>
    <xf numFmtId="9" fontId="0" fillId="2" borderId="1" xfId="2" applyFont="1" applyFill="1" applyBorder="1"/>
    <xf numFmtId="9" fontId="0" fillId="2" borderId="2" xfId="2" applyFont="1" applyFill="1" applyBorder="1"/>
    <xf numFmtId="1" fontId="0" fillId="2" borderId="1" xfId="0" applyNumberFormat="1" applyFill="1" applyBorder="1" applyAlignment="1"/>
    <xf numFmtId="176" fontId="0" fillId="2" borderId="1" xfId="0" applyNumberFormat="1" applyFill="1" applyBorder="1" applyAlignment="1"/>
    <xf numFmtId="9" fontId="0" fillId="2" borderId="1" xfId="2" applyFont="1" applyFill="1" applyBorder="1" applyAlignment="1"/>
    <xf numFmtId="0" fontId="4" fillId="2" borderId="1" xfId="0" applyFont="1" applyFill="1" applyBorder="1" applyAlignment="1">
      <alignment horizontal="center"/>
    </xf>
    <xf numFmtId="0" fontId="0" fillId="0" borderId="0" xfId="0" applyAlignment="1">
      <alignment vertical="center"/>
    </xf>
    <xf numFmtId="0" fontId="3" fillId="2" borderId="3"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11" fillId="4" borderId="1" xfId="0" applyFont="1" applyFill="1" applyBorder="1"/>
    <xf numFmtId="2" fontId="4" fillId="2" borderId="1" xfId="0" applyNumberFormat="1" applyFont="1" applyFill="1" applyBorder="1"/>
    <xf numFmtId="2" fontId="4" fillId="2" borderId="2" xfId="0" applyNumberFormat="1" applyFont="1" applyFill="1" applyBorder="1"/>
    <xf numFmtId="0" fontId="9" fillId="2" borderId="4" xfId="0" applyFont="1" applyFill="1" applyBorder="1"/>
    <xf numFmtId="0" fontId="0" fillId="2" borderId="5" xfId="0" applyFill="1" applyBorder="1"/>
    <xf numFmtId="0" fontId="0" fillId="2" borderId="6" xfId="0" applyFill="1" applyBorder="1"/>
    <xf numFmtId="0" fontId="10" fillId="2" borderId="7" xfId="0" applyFont="1" applyFill="1" applyBorder="1"/>
    <xf numFmtId="0" fontId="0" fillId="2" borderId="8" xfId="0" applyFill="1" applyBorder="1"/>
    <xf numFmtId="0" fontId="0" fillId="2" borderId="9" xfId="0" applyFill="1" applyBorder="1"/>
    <xf numFmtId="2" fontId="0" fillId="2" borderId="1" xfId="0" applyNumberFormat="1" applyFill="1" applyBorder="1"/>
    <xf numFmtId="179" fontId="0" fillId="2" borderId="1" xfId="0" applyNumberFormat="1" applyFill="1" applyBorder="1"/>
    <xf numFmtId="2" fontId="0" fillId="2" borderId="4" xfId="0" applyNumberFormat="1" applyFill="1" applyBorder="1"/>
    <xf numFmtId="2" fontId="0" fillId="2" borderId="10" xfId="0" applyNumberFormat="1" applyFill="1" applyBorder="1"/>
    <xf numFmtId="0" fontId="0" fillId="2" borderId="0" xfId="0" applyFill="1" applyBorder="1"/>
    <xf numFmtId="0" fontId="0" fillId="2" borderId="11" xfId="0" applyFill="1" applyBorder="1"/>
    <xf numFmtId="0" fontId="0" fillId="2" borderId="10" xfId="0" applyFill="1" applyBorder="1"/>
    <xf numFmtId="179" fontId="0" fillId="2" borderId="7" xfId="0" applyNumberFormat="1" applyFill="1" applyBorder="1"/>
    <xf numFmtId="179" fontId="0" fillId="0" borderId="0" xfId="0" applyNumberFormat="1" applyFill="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4" fillId="2" borderId="12" xfId="0" applyNumberFormat="1" applyFont="1" applyFill="1" applyBorder="1"/>
    <xf numFmtId="0" fontId="13" fillId="2" borderId="1" xfId="0" applyFont="1" applyFill="1" applyBorder="1" applyAlignment="1">
      <alignment horizontal="center" vertical="center" wrapText="1"/>
    </xf>
    <xf numFmtId="178" fontId="0" fillId="2" borderId="1" xfId="0" applyNumberFormat="1" applyFill="1" applyBorder="1"/>
    <xf numFmtId="2"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applyAlignment="1">
      <alignment vertical="center" wrapText="1"/>
    </xf>
    <xf numFmtId="0" fontId="3" fillId="0" borderId="0" xfId="0" applyFont="1" applyFill="1" applyAlignment="1">
      <alignment vertical="center" wrapText="1"/>
    </xf>
    <xf numFmtId="0" fontId="0" fillId="0" borderId="0" xfId="0" applyBorder="1"/>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right" vertical="center" wrapText="1"/>
    </xf>
    <xf numFmtId="2" fontId="0" fillId="0" borderId="1" xfId="0" applyNumberFormat="1" applyFill="1" applyBorder="1" applyAlignment="1">
      <alignment horizontal="right"/>
    </xf>
    <xf numFmtId="2" fontId="3" fillId="2" borderId="12" xfId="0" applyNumberFormat="1" applyFont="1" applyFill="1" applyBorder="1"/>
    <xf numFmtId="0" fontId="4" fillId="2" borderId="12" xfId="0" applyFont="1" applyFill="1" applyBorder="1" applyAlignment="1"/>
    <xf numFmtId="0" fontId="5" fillId="0" borderId="0" xfId="0" applyFont="1" applyBorder="1" applyAlignment="1"/>
    <xf numFmtId="0" fontId="0" fillId="0" borderId="0" xfId="0" applyAlignment="1"/>
    <xf numFmtId="2" fontId="4" fillId="2" borderId="12" xfId="0" applyNumberFormat="1" applyFont="1" applyFill="1" applyBorder="1" applyAlignment="1"/>
    <xf numFmtId="176" fontId="4" fillId="2" borderId="12" xfId="0" applyNumberFormat="1" applyFont="1" applyFill="1" applyBorder="1" applyAlignment="1"/>
    <xf numFmtId="176" fontId="4" fillId="2" borderId="1" xfId="0" applyNumberFormat="1" applyFont="1" applyFill="1" applyBorder="1" applyAlignment="1"/>
    <xf numFmtId="0" fontId="4" fillId="0" borderId="0" xfId="0" applyFont="1" applyAlignment="1"/>
    <xf numFmtId="176" fontId="4" fillId="2" borderId="1" xfId="0" applyNumberFormat="1" applyFont="1" applyFill="1" applyBorder="1"/>
    <xf numFmtId="0" fontId="3" fillId="2" borderId="3" xfId="0" applyFont="1" applyFill="1" applyBorder="1" applyAlignment="1">
      <alignment horizontal="center" vertical="center"/>
    </xf>
    <xf numFmtId="0" fontId="14" fillId="0" borderId="0" xfId="0" applyFont="1"/>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2" fontId="4" fillId="0" borderId="1" xfId="0" applyNumberFormat="1" applyFont="1" applyBorder="1" applyAlignment="1">
      <alignment horizontal="center" vertical="center"/>
    </xf>
    <xf numFmtId="17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16" fillId="2" borderId="3" xfId="0" applyFont="1" applyFill="1" applyBorder="1" applyAlignment="1">
      <alignment horizontal="center" vertical="center"/>
    </xf>
    <xf numFmtId="2" fontId="4" fillId="2" borderId="1" xfId="0" applyNumberFormat="1" applyFont="1" applyFill="1" applyBorder="1" applyAlignment="1"/>
    <xf numFmtId="176" fontId="0" fillId="5" borderId="1" xfId="0" applyNumberFormat="1" applyFill="1" applyBorder="1" applyAlignment="1"/>
    <xf numFmtId="0" fontId="3" fillId="2" borderId="12" xfId="0" applyFont="1" applyFill="1" applyBorder="1" applyAlignment="1">
      <alignment horizontal="right"/>
    </xf>
    <xf numFmtId="0" fontId="18" fillId="0" borderId="0" xfId="0" applyFont="1" applyBorder="1" applyAlignment="1"/>
    <xf numFmtId="0" fontId="0" fillId="0" borderId="0" xfId="0" applyBorder="1" applyAlignment="1"/>
    <xf numFmtId="0" fontId="3" fillId="2" borderId="16" xfId="0" applyFont="1" applyFill="1" applyBorder="1" applyAlignment="1">
      <alignment horizontal="right"/>
    </xf>
    <xf numFmtId="2" fontId="4" fillId="2" borderId="17" xfId="0" applyNumberFormat="1" applyFont="1" applyFill="1" applyBorder="1" applyAlignment="1"/>
    <xf numFmtId="0" fontId="0" fillId="2" borderId="1" xfId="0" applyFill="1" applyBorder="1" applyAlignment="1">
      <alignment horizontal="center"/>
    </xf>
    <xf numFmtId="0" fontId="16" fillId="2" borderId="1" xfId="0" applyFont="1" applyFill="1" applyBorder="1" applyAlignment="1">
      <alignment horizontal="center" vertical="center"/>
    </xf>
    <xf numFmtId="0" fontId="0" fillId="2" borderId="13" xfId="0" applyFill="1" applyBorder="1" applyAlignment="1">
      <alignment horizontal="center"/>
    </xf>
    <xf numFmtId="0" fontId="4" fillId="2" borderId="1" xfId="0" applyFont="1" applyFill="1" applyBorder="1" applyAlignment="1">
      <alignment horizontal="left" vertical="center" wrapText="1"/>
    </xf>
    <xf numFmtId="0" fontId="0" fillId="0" borderId="1" xfId="0" applyBorder="1" applyAlignment="1">
      <alignment horizontal="center" vertical="center"/>
    </xf>
    <xf numFmtId="177" fontId="4" fillId="0" borderId="1" xfId="0" applyNumberFormat="1" applyFont="1" applyBorder="1" applyAlignment="1">
      <alignment horizontal="center" vertical="center"/>
    </xf>
    <xf numFmtId="0" fontId="4" fillId="3" borderId="1" xfId="0" applyFont="1" applyFill="1" applyBorder="1" applyAlignment="1">
      <alignment horizontal="center"/>
    </xf>
    <xf numFmtId="0" fontId="22" fillId="0" borderId="7" xfId="1" applyFont="1" applyBorder="1" applyAlignment="1" applyProtection="1">
      <alignment vertical="center"/>
    </xf>
    <xf numFmtId="0" fontId="0" fillId="2" borderId="18" xfId="0" applyFill="1" applyBorder="1" applyAlignment="1">
      <alignment vertical="center"/>
    </xf>
    <xf numFmtId="0" fontId="0" fillId="2" borderId="1" xfId="0" applyFill="1" applyBorder="1" applyAlignment="1">
      <alignment vertical="center"/>
    </xf>
    <xf numFmtId="0" fontId="16" fillId="3" borderId="3" xfId="0" applyFont="1" applyFill="1" applyBorder="1" applyAlignment="1">
      <alignment horizontal="center" vertical="center"/>
    </xf>
    <xf numFmtId="0" fontId="15" fillId="3" borderId="1" xfId="0" applyFont="1" applyFill="1" applyBorder="1" applyAlignment="1">
      <alignment horizontal="center" vertical="center"/>
    </xf>
    <xf numFmtId="0" fontId="0" fillId="2" borderId="17" xfId="0" applyFill="1" applyBorder="1" applyAlignment="1">
      <alignment horizontal="center"/>
    </xf>
    <xf numFmtId="176" fontId="4" fillId="2" borderId="9" xfId="0" applyNumberFormat="1" applyFont="1" applyFill="1" applyBorder="1"/>
    <xf numFmtId="2" fontId="4" fillId="2" borderId="16" xfId="0" applyNumberFormat="1" applyFont="1" applyFill="1" applyBorder="1" applyAlignment="1"/>
    <xf numFmtId="176" fontId="4" fillId="2" borderId="19" xfId="0" applyNumberFormat="1" applyFont="1" applyFill="1" applyBorder="1"/>
    <xf numFmtId="0" fontId="0" fillId="2" borderId="9" xfId="0" applyFill="1" applyBorder="1" applyAlignment="1">
      <alignment horizontal="center"/>
    </xf>
    <xf numFmtId="0" fontId="0" fillId="2" borderId="19" xfId="0" applyFill="1" applyBorder="1" applyAlignment="1">
      <alignment horizontal="center"/>
    </xf>
    <xf numFmtId="0" fontId="15" fillId="2" borderId="1" xfId="0" applyFont="1" applyFill="1" applyBorder="1" applyAlignment="1">
      <alignment horizontal="center"/>
    </xf>
    <xf numFmtId="0" fontId="0" fillId="2" borderId="21" xfId="0" applyFill="1" applyBorder="1" applyAlignment="1">
      <alignment horizontal="center"/>
    </xf>
    <xf numFmtId="0" fontId="3" fillId="2" borderId="2" xfId="0" applyFont="1" applyFill="1" applyBorder="1" applyAlignment="1"/>
    <xf numFmtId="0" fontId="3" fillId="2" borderId="20" xfId="0" applyFont="1" applyFill="1" applyBorder="1" applyAlignment="1"/>
    <xf numFmtId="0" fontId="3" fillId="2" borderId="20" xfId="0" applyFont="1" applyFill="1" applyBorder="1" applyAlignment="1">
      <alignment horizontal="right"/>
    </xf>
    <xf numFmtId="0" fontId="3" fillId="2" borderId="17" xfId="0" applyFont="1" applyFill="1" applyBorder="1" applyAlignment="1">
      <alignment horizontal="left"/>
    </xf>
    <xf numFmtId="176" fontId="0" fillId="2" borderId="14" xfId="0" applyNumberFormat="1" applyFill="1" applyBorder="1"/>
    <xf numFmtId="176" fontId="0" fillId="2" borderId="15" xfId="0" applyNumberFormat="1" applyFill="1" applyBorder="1"/>
    <xf numFmtId="0" fontId="0" fillId="0" borderId="0" xfId="0" applyAlignment="1"/>
    <xf numFmtId="0" fontId="3" fillId="2" borderId="6" xfId="0" applyFont="1" applyFill="1" applyBorder="1" applyAlignment="1">
      <alignment horizontal="center" vertical="center"/>
    </xf>
    <xf numFmtId="2" fontId="0" fillId="6" borderId="1" xfId="0" applyNumberFormat="1" applyFont="1" applyFill="1" applyBorder="1"/>
    <xf numFmtId="0" fontId="3" fillId="2" borderId="1" xfId="0" applyFont="1" applyFill="1" applyBorder="1" applyAlignment="1">
      <alignment horizontal="center" vertical="center"/>
    </xf>
    <xf numFmtId="2"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23" fillId="2" borderId="1" xfId="0" applyFont="1" applyFill="1" applyBorder="1" applyAlignment="1">
      <alignment horizontal="center" vertic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xf>
    <xf numFmtId="0" fontId="20" fillId="2" borderId="6" xfId="0" applyFont="1" applyFill="1" applyBorder="1" applyAlignment="1">
      <alignment horizontal="center" vertical="center" textRotation="90"/>
    </xf>
    <xf numFmtId="0" fontId="20" fillId="2" borderId="11" xfId="0" applyFont="1" applyFill="1" applyBorder="1" applyAlignment="1">
      <alignment horizontal="center" vertical="center" textRotation="90"/>
    </xf>
    <xf numFmtId="0" fontId="20" fillId="2" borderId="9" xfId="0" applyFont="1" applyFill="1" applyBorder="1" applyAlignment="1">
      <alignment horizontal="center" vertical="center" textRotation="90"/>
    </xf>
    <xf numFmtId="0" fontId="19" fillId="2" borderId="1" xfId="0" applyFont="1" applyFill="1" applyBorder="1" applyAlignment="1">
      <alignment horizontal="center" vertical="center" textRotation="90"/>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 xfId="0" applyFont="1" applyFill="1" applyBorder="1" applyAlignment="1">
      <alignment horizontal="center"/>
    </xf>
    <xf numFmtId="0" fontId="0" fillId="0" borderId="1" xfId="0" applyBorder="1" applyAlignment="1">
      <alignment horizontal="center"/>
    </xf>
    <xf numFmtId="0" fontId="3" fillId="2" borderId="2" xfId="0" applyFont="1" applyFill="1" applyBorder="1" applyAlignment="1">
      <alignment horizontal="center"/>
    </xf>
    <xf numFmtId="0" fontId="3" fillId="2" borderId="20" xfId="0" applyFont="1" applyFill="1" applyBorder="1" applyAlignment="1">
      <alignment horizontal="center"/>
    </xf>
    <xf numFmtId="0" fontId="3" fillId="2" borderId="17" xfId="0" applyFont="1" applyFill="1" applyBorder="1" applyAlignment="1">
      <alignment horizontal="center"/>
    </xf>
    <xf numFmtId="0" fontId="3" fillId="2" borderId="3"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20" xfId="0" applyBorder="1" applyAlignment="1">
      <alignment horizontal="center"/>
    </xf>
    <xf numFmtId="0" fontId="0" fillId="0" borderId="17" xfId="0" applyBorder="1" applyAlignment="1">
      <alignment horizontal="center"/>
    </xf>
    <xf numFmtId="0" fontId="3" fillId="2" borderId="24" xfId="0" applyFont="1" applyFill="1" applyBorder="1" applyAlignment="1">
      <alignment horizontal="center" vertical="center" wrapText="1"/>
    </xf>
    <xf numFmtId="0" fontId="19" fillId="2" borderId="2" xfId="0" applyFont="1" applyFill="1" applyBorder="1" applyAlignment="1">
      <alignment horizontal="center" vertical="center" textRotation="90"/>
    </xf>
    <xf numFmtId="0" fontId="3" fillId="2" borderId="22" xfId="0" applyFont="1" applyFill="1" applyBorder="1" applyAlignment="1"/>
    <xf numFmtId="0" fontId="0" fillId="0" borderId="23" xfId="0" applyBorder="1" applyAlignment="1"/>
    <xf numFmtId="0" fontId="3" fillId="2" borderId="25" xfId="0" applyFont="1" applyFill="1" applyBorder="1" applyAlignment="1"/>
    <xf numFmtId="0" fontId="3" fillId="0" borderId="20" xfId="0" applyFont="1" applyBorder="1" applyAlignment="1">
      <alignment vertical="center"/>
    </xf>
    <xf numFmtId="0" fontId="0" fillId="0" borderId="20" xfId="0" applyBorder="1" applyAlignment="1">
      <alignment vertical="center"/>
    </xf>
    <xf numFmtId="0" fontId="3" fillId="0" borderId="2" xfId="0" applyFont="1" applyBorder="1" applyAlignment="1">
      <alignment vertical="center"/>
    </xf>
    <xf numFmtId="0" fontId="3" fillId="0" borderId="17" xfId="0" applyFont="1" applyBorder="1" applyAlignment="1">
      <alignment vertical="center"/>
    </xf>
    <xf numFmtId="0" fontId="3" fillId="2" borderId="20" xfId="0" applyFont="1" applyFill="1" applyBorder="1" applyAlignment="1">
      <alignment horizontal="center" vertical="center"/>
    </xf>
    <xf numFmtId="0" fontId="0" fillId="0" borderId="20" xfId="0" applyBorder="1" applyAlignment="1"/>
    <xf numFmtId="0" fontId="0" fillId="0" borderId="17" xfId="0" applyBorder="1" applyAlignment="1"/>
    <xf numFmtId="0" fontId="4" fillId="2" borderId="1" xfId="0" applyFont="1" applyFill="1" applyBorder="1" applyAlignment="1">
      <alignment horizontal="center"/>
    </xf>
    <xf numFmtId="0" fontId="0" fillId="0" borderId="1" xfId="0" applyBorder="1" applyAlignment="1"/>
    <xf numFmtId="0" fontId="12" fillId="0" borderId="7" xfId="0" applyFont="1" applyFill="1" applyBorder="1" applyAlignment="1">
      <alignment horizontal="right"/>
    </xf>
    <xf numFmtId="0" fontId="0" fillId="0" borderId="8" xfId="0" applyBorder="1" applyAlignment="1"/>
    <xf numFmtId="0" fontId="0" fillId="0" borderId="9" xfId="0" applyBorder="1" applyAlignment="1"/>
    <xf numFmtId="0" fontId="3" fillId="0" borderId="2" xfId="0" applyFont="1" applyFill="1" applyBorder="1" applyAlignment="1"/>
    <xf numFmtId="0" fontId="3" fillId="2" borderId="17" xfId="0" applyFont="1" applyFill="1" applyBorder="1"/>
    <xf numFmtId="0" fontId="3" fillId="0" borderId="2" xfId="0" applyFont="1" applyFill="1" applyBorder="1" applyAlignment="1">
      <alignment horizontal="center"/>
    </xf>
    <xf numFmtId="0" fontId="3" fillId="0" borderId="20" xfId="0" applyFont="1" applyFill="1" applyBorder="1" applyAlignment="1">
      <alignment horizontal="center"/>
    </xf>
    <xf numFmtId="0" fontId="3" fillId="0" borderId="17" xfId="0" applyFont="1" applyFill="1" applyBorder="1" applyAlignment="1">
      <alignment horizontal="center"/>
    </xf>
    <xf numFmtId="0" fontId="12" fillId="0" borderId="2" xfId="0" applyFont="1" applyFill="1" applyBorder="1" applyAlignment="1">
      <alignment horizontal="center"/>
    </xf>
    <xf numFmtId="0" fontId="12" fillId="0" borderId="20" xfId="0" applyFont="1" applyFill="1" applyBorder="1" applyAlignment="1">
      <alignment horizontal="center"/>
    </xf>
    <xf numFmtId="0" fontId="12" fillId="0" borderId="17" xfId="0" applyFont="1" applyFill="1" applyBorder="1" applyAlignment="1">
      <alignment horizontal="center"/>
    </xf>
    <xf numFmtId="0" fontId="19" fillId="2" borderId="3" xfId="0" applyFont="1" applyFill="1" applyBorder="1" applyAlignment="1">
      <alignment horizontal="center" vertical="center" textRotation="90"/>
    </xf>
    <xf numFmtId="0" fontId="19" fillId="2" borderId="24" xfId="0" applyFont="1" applyFill="1" applyBorder="1" applyAlignment="1">
      <alignment horizontal="center" vertical="center" textRotation="90"/>
    </xf>
    <xf numFmtId="0" fontId="19" fillId="2" borderId="19" xfId="0" applyFont="1" applyFill="1" applyBorder="1" applyAlignment="1">
      <alignment horizontal="center" vertical="center" textRotation="90"/>
    </xf>
    <xf numFmtId="0" fontId="0" fillId="0" borderId="19" xfId="0" applyBorder="1" applyAlignment="1">
      <alignment horizontal="center" vertical="center" wrapText="1"/>
    </xf>
    <xf numFmtId="0" fontId="3" fillId="2" borderId="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2" borderId="2" xfId="0" applyFill="1" applyBorder="1" applyAlignment="1">
      <alignment vertical="center" wrapText="1" readingOrder="1"/>
    </xf>
    <xf numFmtId="0" fontId="0" fillId="0" borderId="20" xfId="0" applyBorder="1" applyAlignment="1">
      <alignment vertical="center" wrapText="1" readingOrder="1"/>
    </xf>
    <xf numFmtId="0" fontId="0" fillId="2" borderId="20" xfId="0" applyFill="1" applyBorder="1" applyAlignment="1">
      <alignment vertical="center" wrapText="1" readingOrder="1"/>
    </xf>
    <xf numFmtId="0" fontId="0" fillId="2" borderId="17" xfId="0" applyFill="1" applyBorder="1" applyAlignment="1">
      <alignment vertical="center" wrapText="1" readingOrder="1"/>
    </xf>
    <xf numFmtId="0" fontId="0" fillId="2" borderId="1" xfId="0" applyFill="1" applyBorder="1" applyAlignment="1">
      <alignment horizontal="center"/>
    </xf>
    <xf numFmtId="0" fontId="3" fillId="2" borderId="2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xf>
    <xf numFmtId="0" fontId="3" fillId="2" borderId="16" xfId="0" applyFont="1" applyFill="1" applyBorder="1" applyAlignment="1">
      <alignment horizontal="center"/>
    </xf>
    <xf numFmtId="0" fontId="0" fillId="0" borderId="12" xfId="0" applyBorder="1" applyAlignment="1">
      <alignment horizontal="center" vertical="center"/>
    </xf>
    <xf numFmtId="0" fontId="0" fillId="0" borderId="16" xfId="0" applyBorder="1" applyAlignment="1">
      <alignment horizontal="center" vertical="center"/>
    </xf>
    <xf numFmtId="0" fontId="0" fillId="2" borderId="1" xfId="0" applyFill="1" applyBorder="1" applyAlignment="1"/>
    <xf numFmtId="0" fontId="0" fillId="2" borderId="12" xfId="0" applyFill="1" applyBorder="1" applyAlignment="1"/>
    <xf numFmtId="0" fontId="3" fillId="5" borderId="1" xfId="0" applyFont="1" applyFill="1" applyBorder="1" applyAlignment="1">
      <alignment horizontal="center"/>
    </xf>
    <xf numFmtId="0" fontId="0" fillId="5" borderId="1" xfId="0" applyFill="1" applyBorder="1" applyAlignment="1">
      <alignment horizontal="center"/>
    </xf>
    <xf numFmtId="0" fontId="21" fillId="2" borderId="26" xfId="0" applyFont="1" applyFill="1" applyBorder="1" applyAlignment="1">
      <alignment horizontal="center" vertical="center" textRotation="90"/>
    </xf>
    <xf numFmtId="0" fontId="21" fillId="2" borderId="27" xfId="0" applyFont="1" applyFill="1" applyBorder="1" applyAlignment="1">
      <alignment horizontal="center" vertical="center" textRotation="90"/>
    </xf>
    <xf numFmtId="0" fontId="21" fillId="2" borderId="28" xfId="0" applyFont="1" applyFill="1" applyBorder="1" applyAlignment="1">
      <alignment horizontal="center" vertical="center" textRotation="90"/>
    </xf>
    <xf numFmtId="0" fontId="0" fillId="0" borderId="12" xfId="0" applyBorder="1" applyAlignment="1"/>
    <xf numFmtId="0" fontId="0" fillId="2" borderId="12" xfId="0" applyFill="1" applyBorder="1" applyAlignment="1">
      <alignment horizontal="center"/>
    </xf>
  </cellXfs>
  <cellStyles count="4">
    <cellStyle name="百分比" xfId="2" builtinId="5"/>
    <cellStyle name="常规" xfId="0" builtinId="0"/>
    <cellStyle name="常规 2" xfId="3"/>
    <cellStyle name="超链接" xfId="1" builtinId="8"/>
  </cellStyles>
  <dxfs count="16">
    <dxf>
      <font>
        <color rgb="FFC00000"/>
      </font>
    </dxf>
    <dxf>
      <font>
        <color rgb="FF0070C0"/>
      </font>
    </dxf>
    <dxf>
      <font>
        <color rgb="FF92D050"/>
      </font>
    </dxf>
    <dxf>
      <font>
        <color theme="3" tint="0.39994506668294322"/>
      </font>
    </dxf>
    <dxf>
      <font>
        <color theme="9" tint="-0.24994659260841701"/>
      </font>
    </dxf>
    <dxf>
      <font>
        <b/>
        <i val="0"/>
        <condense val="0"/>
        <extend val="0"/>
        <color indexed="12"/>
      </font>
    </dxf>
    <dxf>
      <font>
        <b/>
        <i val="0"/>
        <condense val="0"/>
        <extend val="0"/>
        <color indexed="10"/>
      </font>
    </dxf>
    <dxf>
      <font>
        <b/>
        <i val="0"/>
        <condense val="0"/>
        <extend val="0"/>
        <color indexed="32"/>
      </font>
    </dxf>
    <dxf>
      <font>
        <b/>
        <i val="0"/>
        <condense val="0"/>
        <extend val="0"/>
        <color indexed="14"/>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zh-CN"/>
  <c:chart>
    <c:plotArea>
      <c:layout>
        <c:manualLayout>
          <c:layoutTarget val="inner"/>
          <c:xMode val="edge"/>
          <c:yMode val="edge"/>
          <c:x val="0.11570247933884299"/>
          <c:y val="5.8419440035169794E-2"/>
          <c:w val="0.866115702479341"/>
          <c:h val="0.73539765691331638"/>
        </c:manualLayout>
      </c:layout>
      <c:barChart>
        <c:barDir val="col"/>
        <c:grouping val="clustered"/>
        <c:ser>
          <c:idx val="0"/>
          <c:order val="0"/>
          <c:spPr>
            <a:solidFill>
              <a:srgbClr val="9999FF"/>
            </a:solidFill>
            <a:ln w="12700">
              <a:solidFill>
                <a:srgbClr val="000000"/>
              </a:solidFill>
              <a:prstDash val="solid"/>
            </a:ln>
          </c:spPr>
          <c:errBars>
            <c:errBarType val="plus"/>
            <c:errValType val="cust"/>
            <c:plus>
              <c:numRef>
                <c:f>'Test Sample Data'!$AC$8:$AC$11</c:f>
                <c:numCache>
                  <c:formatCode>General</c:formatCode>
                  <c:ptCount val="4"/>
                  <c:pt idx="0">
                    <c:v>6.0140653040586132E-3</c:v>
                  </c:pt>
                  <c:pt idx="1">
                    <c:v>1.2028130608117193E-2</c:v>
                  </c:pt>
                  <c:pt idx="2">
                    <c:v>0</c:v>
                  </c:pt>
                  <c:pt idx="3">
                    <c:v>6.0140653040586063E-3</c:v>
                  </c:pt>
                </c:numCache>
              </c:numRef>
            </c:plus>
            <c:spPr>
              <a:ln w="12700">
                <a:solidFill>
                  <a:srgbClr val="000000"/>
                </a:solidFill>
                <a:prstDash val="solid"/>
              </a:ln>
            </c:spPr>
          </c:errBars>
          <c:cat>
            <c:strRef>
              <c:f>'Test Sample Data'!$Q$8:$Q$11</c:f>
              <c:strCache>
                <c:ptCount val="4"/>
                <c:pt idx="0">
                  <c:v>&lt;25</c:v>
                </c:pt>
                <c:pt idx="1">
                  <c:v>25-30</c:v>
                </c:pt>
                <c:pt idx="2">
                  <c:v>30-35</c:v>
                </c:pt>
                <c:pt idx="3">
                  <c:v>Absent Calls</c:v>
                </c:pt>
              </c:strCache>
            </c:strRef>
          </c:cat>
          <c:val>
            <c:numRef>
              <c:f>'Test Sample Data'!$AB$8:$AB$11</c:f>
              <c:numCache>
                <c:formatCode>0%</c:formatCode>
                <c:ptCount val="4"/>
                <c:pt idx="0">
                  <c:v>0.39930555555555552</c:v>
                </c:pt>
                <c:pt idx="1">
                  <c:v>0.45138888888888884</c:v>
                </c:pt>
                <c:pt idx="2">
                  <c:v>0.13541666666666666</c:v>
                </c:pt>
                <c:pt idx="3">
                  <c:v>1.3888888888888888E-2</c:v>
                </c:pt>
              </c:numCache>
            </c:numRef>
          </c:val>
        </c:ser>
        <c:axId val="89152512"/>
        <c:axId val="89183744"/>
      </c:barChart>
      <c:catAx>
        <c:axId val="89152512"/>
        <c:scaling>
          <c:orientation val="minMax"/>
        </c:scaling>
        <c:axPos val="b"/>
        <c:title>
          <c:tx>
            <c:rich>
              <a:bodyPr/>
              <a:lstStyle/>
              <a:p>
                <a:pPr>
                  <a:defRPr sz="1200" b="1" i="0" u="none" strike="noStrike" baseline="0">
                    <a:solidFill>
                      <a:srgbClr val="000000"/>
                    </a:solidFill>
                    <a:latin typeface="Arial"/>
                    <a:ea typeface="Arial"/>
                    <a:cs typeface="Arial"/>
                  </a:defRPr>
                </a:pPr>
                <a:r>
                  <a:rPr lang="en-US" altLang="en-US"/>
                  <a:t>Threshold Cycle Value Range</a:t>
                </a:r>
              </a:p>
            </c:rich>
          </c:tx>
          <c:layout>
            <c:manualLayout>
              <c:xMode val="edge"/>
              <c:yMode val="edge"/>
              <c:x val="0.35867768595041505"/>
              <c:y val="0.8866009134749297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zh-CN"/>
          </a:p>
        </c:txPr>
        <c:crossAx val="89183744"/>
        <c:crosses val="autoZero"/>
        <c:auto val="1"/>
        <c:lblAlgn val="ctr"/>
        <c:lblOffset val="100"/>
        <c:tickLblSkip val="1"/>
        <c:tickMarkSkip val="1"/>
      </c:catAx>
      <c:valAx>
        <c:axId val="89183744"/>
        <c:scaling>
          <c:orientation val="minMax"/>
        </c:scaling>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US" altLang="en-US"/>
                  <a:t>Percentage of Genes</a:t>
                </a:r>
              </a:p>
            </c:rich>
          </c:tx>
          <c:layout>
            <c:manualLayout>
              <c:xMode val="edge"/>
              <c:yMode val="edge"/>
              <c:x val="8.2644628099173747E-3"/>
              <c:y val="0.14433038126336128"/>
            </c:manualLayout>
          </c:layout>
          <c:spPr>
            <a:noFill/>
            <a:ln w="25400">
              <a:noFill/>
            </a:ln>
          </c:spPr>
        </c:title>
        <c:numFmt formatCode="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zh-CN"/>
          </a:p>
        </c:txPr>
        <c:crossAx val="89152512"/>
        <c:crosses val="autoZero"/>
        <c:crossBetween val="between"/>
        <c:majorUnit val="0.1"/>
        <c:minorUnit val="0.05"/>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zh-CN"/>
    </a:p>
  </c:txPr>
  <c:printSettings>
    <c:headerFooter alignWithMargins="0"/>
    <c:pageMargins b="1" l="0.75000000000000211" r="0.750000000000002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plotArea>
      <c:layout>
        <c:manualLayout>
          <c:layoutTarget val="inner"/>
          <c:xMode val="edge"/>
          <c:yMode val="edge"/>
          <c:x val="0.11804384485666122"/>
          <c:y val="5.8823628797491402E-2"/>
          <c:w val="0.86340640809443503"/>
          <c:h val="0.7370254666979833"/>
        </c:manualLayout>
      </c:layout>
      <c:barChart>
        <c:barDir val="col"/>
        <c:grouping val="clustered"/>
        <c:ser>
          <c:idx val="0"/>
          <c:order val="0"/>
          <c:spPr>
            <a:solidFill>
              <a:srgbClr val="9999FF"/>
            </a:solidFill>
            <a:ln w="12700">
              <a:solidFill>
                <a:srgbClr val="000000"/>
              </a:solidFill>
              <a:prstDash val="solid"/>
            </a:ln>
          </c:spPr>
          <c:errBars>
            <c:errBarType val="plus"/>
            <c:errValType val="cust"/>
            <c:plus>
              <c:numRef>
                <c:f>'Control Sample Data'!$AC$8:$AC$11</c:f>
                <c:numCache>
                  <c:formatCode>General</c:formatCode>
                  <c:ptCount val="4"/>
                  <c:pt idx="0">
                    <c:v>0</c:v>
                  </c:pt>
                  <c:pt idx="1">
                    <c:v>1.0416666666666685E-2</c:v>
                  </c:pt>
                  <c:pt idx="2">
                    <c:v>1.3107351450122838E-2</c:v>
                  </c:pt>
                  <c:pt idx="3">
                    <c:v>1.3107351450122817E-2</c:v>
                  </c:pt>
                </c:numCache>
              </c:numRef>
            </c:plus>
            <c:spPr>
              <a:ln w="12700">
                <a:solidFill>
                  <a:srgbClr val="000000"/>
                </a:solidFill>
                <a:prstDash val="solid"/>
              </a:ln>
            </c:spPr>
          </c:errBars>
          <c:cat>
            <c:strRef>
              <c:f>'Control Sample Data'!$Q$8:$Q$11</c:f>
              <c:strCache>
                <c:ptCount val="4"/>
                <c:pt idx="0">
                  <c:v>&lt;25</c:v>
                </c:pt>
                <c:pt idx="1">
                  <c:v>25-30</c:v>
                </c:pt>
                <c:pt idx="2">
                  <c:v>30-35</c:v>
                </c:pt>
                <c:pt idx="3">
                  <c:v>Absent Calls</c:v>
                </c:pt>
              </c:strCache>
            </c:strRef>
          </c:cat>
          <c:val>
            <c:numRef>
              <c:f>'Control Sample Data'!$AB$8:$AB$11</c:f>
              <c:numCache>
                <c:formatCode>0%</c:formatCode>
                <c:ptCount val="4"/>
                <c:pt idx="0">
                  <c:v>0.125</c:v>
                </c:pt>
                <c:pt idx="1">
                  <c:v>0.58333333333333337</c:v>
                </c:pt>
                <c:pt idx="2">
                  <c:v>0.21006944444444445</c:v>
                </c:pt>
                <c:pt idx="3">
                  <c:v>8.1597222222222224E-2</c:v>
                </c:pt>
              </c:numCache>
            </c:numRef>
          </c:val>
        </c:ser>
        <c:axId val="90088960"/>
        <c:axId val="90090880"/>
      </c:barChart>
      <c:catAx>
        <c:axId val="90088960"/>
        <c:scaling>
          <c:orientation val="minMax"/>
        </c:scaling>
        <c:axPos val="b"/>
        <c:title>
          <c:tx>
            <c:rich>
              <a:bodyPr/>
              <a:lstStyle/>
              <a:p>
                <a:pPr>
                  <a:defRPr sz="1200" b="1" i="0" u="none" strike="noStrike" baseline="0">
                    <a:solidFill>
                      <a:srgbClr val="000000"/>
                    </a:solidFill>
                    <a:latin typeface="Arial"/>
                    <a:ea typeface="Arial"/>
                    <a:cs typeface="Arial"/>
                  </a:defRPr>
                </a:pPr>
                <a:r>
                  <a:rPr lang="en-US" altLang="en-US"/>
                  <a:t>Threshold Cycle Value Range</a:t>
                </a:r>
              </a:p>
            </c:rich>
          </c:tx>
          <c:layout>
            <c:manualLayout>
              <c:xMode val="edge"/>
              <c:yMode val="edge"/>
              <c:x val="0.35413153456998314"/>
              <c:y val="0.8858146454210454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zh-CN"/>
          </a:p>
        </c:txPr>
        <c:crossAx val="90090880"/>
        <c:crosses val="autoZero"/>
        <c:auto val="1"/>
        <c:lblAlgn val="ctr"/>
        <c:lblOffset val="100"/>
        <c:tickLblSkip val="1"/>
        <c:tickMarkSkip val="1"/>
      </c:catAx>
      <c:valAx>
        <c:axId val="90090880"/>
        <c:scaling>
          <c:orientation val="minMax"/>
        </c:scaling>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US" altLang="en-US"/>
                  <a:t>Percentage of Genes</a:t>
                </a:r>
              </a:p>
            </c:rich>
          </c:tx>
          <c:layout>
            <c:manualLayout>
              <c:xMode val="edge"/>
              <c:yMode val="edge"/>
              <c:x val="8.431703204047257E-3"/>
              <c:y val="0.13840853834703903"/>
            </c:manualLayout>
          </c:layout>
          <c:spPr>
            <a:noFill/>
            <a:ln w="25400">
              <a:noFill/>
            </a:ln>
          </c:spPr>
        </c:title>
        <c:numFmt formatCode="0%"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zh-CN"/>
          </a:p>
        </c:txPr>
        <c:crossAx val="90088960"/>
        <c:crosses val="autoZero"/>
        <c:crossBetween val="between"/>
        <c:majorUnit val="0.1"/>
        <c:minorUnit val="0.05"/>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zh-CN"/>
    </a:p>
  </c:txPr>
  <c:printSettings>
    <c:headerFooter alignWithMargins="0"/>
    <c:pageMargins b="1" l="0.75000000000000211" r="0.750000000000002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view3D>
      <c:rotX val="14"/>
      <c:hPercent val="100"/>
      <c:rotY val="33"/>
      <c:depthPercent val="100"/>
      <c:perspective val="30"/>
    </c:view3D>
    <c:floor>
      <c:spPr>
        <a:noFill/>
        <a:ln w="9525">
          <a:noFill/>
        </a:ln>
      </c:spPr>
    </c:floor>
    <c:sideWall>
      <c:spPr>
        <a:gradFill rotWithShape="0">
          <a:gsLst>
            <a:gs pos="0">
              <a:srgbClr val="FFFF00"/>
            </a:gs>
            <a:gs pos="100000">
              <a:srgbClr val="FFFFFF"/>
            </a:gs>
          </a:gsLst>
          <a:lin ang="5400000" scaled="1"/>
        </a:gradFill>
        <a:ln w="3175">
          <a:solidFill>
            <a:srgbClr val="000000"/>
          </a:solidFill>
          <a:prstDash val="solid"/>
        </a:ln>
      </c:spPr>
    </c:sideWall>
    <c:backWall>
      <c:spPr>
        <a:gradFill rotWithShape="0">
          <a:gsLst>
            <a:gs pos="0">
              <a:srgbClr val="FFFF00"/>
            </a:gs>
            <a:gs pos="100000">
              <a:srgbClr val="FFFFFF"/>
            </a:gs>
          </a:gsLst>
          <a:lin ang="5400000" scaled="1"/>
        </a:gradFill>
        <a:ln w="3175">
          <a:solidFill>
            <a:srgbClr val="000000"/>
          </a:solidFill>
          <a:prstDash val="solid"/>
        </a:ln>
      </c:spPr>
    </c:backWall>
    <c:plotArea>
      <c:layout/>
      <c:bar3DChart>
        <c:barDir val="col"/>
        <c:grouping val="standard"/>
        <c:ser>
          <c:idx val="0"/>
          <c:order val="0"/>
          <c:tx>
            <c:strRef>
              <c:f>'Data for 3D Profile'!$B$1</c:f>
              <c:strCache>
                <c:ptCount val="1"/>
                <c:pt idx="0">
                  <c:v>A</c:v>
                </c:pt>
              </c:strCache>
            </c:strRef>
          </c:tx>
          <c:spPr>
            <a:solidFill>
              <a:srgbClr val="9999FF"/>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Profile'!$B$2:$B$25</c:f>
              <c:numCache>
                <c:formatCode>0.00</c:formatCode>
                <c:ptCount val="24"/>
                <c:pt idx="0">
                  <c:v>1.1769067372187665</c:v>
                </c:pt>
                <c:pt idx="1">
                  <c:v>1.6151483336000823</c:v>
                </c:pt>
                <c:pt idx="2">
                  <c:v>5.1396377042193082</c:v>
                </c:pt>
                <c:pt idx="3">
                  <c:v>3.3364949802790518</c:v>
                </c:pt>
                <c:pt idx="4">
                  <c:v>1.2938466778861022</c:v>
                </c:pt>
                <c:pt idx="5">
                  <c:v>0.87964907592243469</c:v>
                </c:pt>
                <c:pt idx="6">
                  <c:v>2.4822813880086581</c:v>
                </c:pt>
                <c:pt idx="7">
                  <c:v>2.0023118257076455</c:v>
                </c:pt>
                <c:pt idx="8">
                  <c:v>0.79278413661028402</c:v>
                </c:pt>
                <c:pt idx="9">
                  <c:v>12.028070577900843</c:v>
                </c:pt>
                <c:pt idx="10">
                  <c:v>6.5811209358582499</c:v>
                </c:pt>
                <c:pt idx="11">
                  <c:v>30.449219293435792</c:v>
                </c:pt>
                <c:pt idx="12">
                  <c:v>9.839343520893001E-3</c:v>
                </c:pt>
                <c:pt idx="13">
                  <c:v>47.267536727251183</c:v>
                </c:pt>
                <c:pt idx="14">
                  <c:v>23.14739244380268</c:v>
                </c:pt>
                <c:pt idx="15">
                  <c:v>13.636905933230105</c:v>
                </c:pt>
                <c:pt idx="16">
                  <c:v>1.8660236886098594E-2</c:v>
                </c:pt>
                <c:pt idx="17">
                  <c:v>246.61403745163923</c:v>
                </c:pt>
                <c:pt idx="18">
                  <c:v>0.23316844167842038</c:v>
                </c:pt>
                <c:pt idx="19">
                  <c:v>4.1682576142662677</c:v>
                </c:pt>
                <c:pt idx="20">
                  <c:v>0.4463078574165506</c:v>
                </c:pt>
                <c:pt idx="21">
                  <c:v>35.822094237816636</c:v>
                </c:pt>
                <c:pt idx="22">
                  <c:v>46.616790581256041</c:v>
                </c:pt>
                <c:pt idx="23">
                  <c:v>27.40013528272852</c:v>
                </c:pt>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Profile'!$C$2:$C$25</c:f>
              <c:numCache>
                <c:formatCode>0.00</c:formatCode>
                <c:ptCount val="24"/>
                <c:pt idx="0">
                  <c:v>14.77411697167031</c:v>
                </c:pt>
                <c:pt idx="1">
                  <c:v>7.772255529228838</c:v>
                </c:pt>
                <c:pt idx="2">
                  <c:v>2.025577568432289</c:v>
                </c:pt>
                <c:pt idx="3">
                  <c:v>1.0388591032976635</c:v>
                </c:pt>
                <c:pt idx="4">
                  <c:v>0.88168384659936339</c:v>
                </c:pt>
                <c:pt idx="5">
                  <c:v>2.1559643660857075</c:v>
                </c:pt>
                <c:pt idx="6">
                  <c:v>4.8736410547007551</c:v>
                </c:pt>
                <c:pt idx="7">
                  <c:v>6.2862058816740798E-2</c:v>
                </c:pt>
                <c:pt idx="8">
                  <c:v>4.6967625769004355</c:v>
                </c:pt>
                <c:pt idx="9">
                  <c:v>2.8316965400157854</c:v>
                </c:pt>
                <c:pt idx="10">
                  <c:v>3.6342726734955271</c:v>
                </c:pt>
                <c:pt idx="11">
                  <c:v>2.6298855204101406</c:v>
                </c:pt>
                <c:pt idx="12">
                  <c:v>51.964139070983265</c:v>
                </c:pt>
                <c:pt idx="13">
                  <c:v>1.6656798214069894</c:v>
                </c:pt>
                <c:pt idx="14">
                  <c:v>6.1735961497895993</c:v>
                </c:pt>
                <c:pt idx="15">
                  <c:v>2.7510212828535087E-2</c:v>
                </c:pt>
                <c:pt idx="16">
                  <c:v>704.00625870895294</c:v>
                </c:pt>
                <c:pt idx="17">
                  <c:v>0.46958051289232355</c:v>
                </c:pt>
                <c:pt idx="18">
                  <c:v>2.5777477820593933</c:v>
                </c:pt>
                <c:pt idx="19">
                  <c:v>0.35423478118235269</c:v>
                </c:pt>
                <c:pt idx="20">
                  <c:v>0.32671647501585599</c:v>
                </c:pt>
                <c:pt idx="21">
                  <c:v>529.85156553934178</c:v>
                </c:pt>
                <c:pt idx="22">
                  <c:v>0.9566818354009814</c:v>
                </c:pt>
                <c:pt idx="23">
                  <c:v>3.0524492324631707E-2</c:v>
                </c:pt>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Profile'!$D$2:$D$25</c:f>
              <c:numCache>
                <c:formatCode>0.00</c:formatCode>
                <c:ptCount val="24"/>
                <c:pt idx="0">
                  <c:v>0.75349334073728547</c:v>
                </c:pt>
                <c:pt idx="1">
                  <c:v>0.40565729369808429</c:v>
                </c:pt>
                <c:pt idx="2">
                  <c:v>10.617213938708533</c:v>
                </c:pt>
                <c:pt idx="3">
                  <c:v>2.0396665746032867</c:v>
                </c:pt>
                <c:pt idx="4">
                  <c:v>0.89605964191195331</c:v>
                </c:pt>
                <c:pt idx="5">
                  <c:v>0.96259444310175213</c:v>
                </c:pt>
                <c:pt idx="6">
                  <c:v>0.25319719605403612</c:v>
                </c:pt>
                <c:pt idx="7">
                  <c:v>6.4605933344003175</c:v>
                </c:pt>
                <c:pt idx="8">
                  <c:v>3.14196403496166</c:v>
                </c:pt>
                <c:pt idx="9">
                  <c:v>14.172280305637756</c:v>
                </c:pt>
                <c:pt idx="10">
                  <c:v>1.179629112975098</c:v>
                </c:pt>
                <c:pt idx="11">
                  <c:v>3.9953816869521144</c:v>
                </c:pt>
                <c:pt idx="12">
                  <c:v>652.32379481581847</c:v>
                </c:pt>
                <c:pt idx="13">
                  <c:v>5.9930924707358127E-2</c:v>
                </c:pt>
                <c:pt idx="14">
                  <c:v>76.786339953132185</c:v>
                </c:pt>
                <c:pt idx="15">
                  <c:v>1.0792037757511934E-2</c:v>
                </c:pt>
                <c:pt idx="16">
                  <c:v>1.4873846389067304</c:v>
                </c:pt>
                <c:pt idx="17">
                  <c:v>45.2374105394426</c:v>
                </c:pt>
                <c:pt idx="18">
                  <c:v>14.683368932966385</c:v>
                </c:pt>
                <c:pt idx="19">
                  <c:v>6.7401363546157693</c:v>
                </c:pt>
                <c:pt idx="20">
                  <c:v>4.2069590576146059</c:v>
                </c:pt>
                <c:pt idx="21">
                  <c:v>11.12791277194064</c:v>
                </c:pt>
                <c:pt idx="22">
                  <c:v>0.55585395247521852</c:v>
                </c:pt>
                <c:pt idx="23">
                  <c:v>48.934422810107179</c:v>
                </c:pt>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Profile'!$E$2:$E$25</c:f>
              <c:numCache>
                <c:formatCode>0.00</c:formatCode>
                <c:ptCount val="24"/>
                <c:pt idx="0">
                  <c:v>2.0302630571719504</c:v>
                </c:pt>
                <c:pt idx="1">
                  <c:v>3.3519485386717935</c:v>
                </c:pt>
                <c:pt idx="2">
                  <c:v>2.459445921535846</c:v>
                </c:pt>
                <c:pt idx="3">
                  <c:v>0.88576751910236007</c:v>
                </c:pt>
                <c:pt idx="4">
                  <c:v>0.60499704460964621</c:v>
                </c:pt>
                <c:pt idx="5">
                  <c:v>1.6452802339645631</c:v>
                </c:pt>
                <c:pt idx="6">
                  <c:v>0.50522572324338177</c:v>
                </c:pt>
                <c:pt idx="7">
                  <c:v>2.4311967757379311</c:v>
                </c:pt>
                <c:pt idx="8">
                  <c:v>5.1515265180392973</c:v>
                </c:pt>
                <c:pt idx="9">
                  <c:v>104.81247770373588</c:v>
                </c:pt>
                <c:pt idx="10">
                  <c:v>1.5351007386123354</c:v>
                </c:pt>
                <c:pt idx="11">
                  <c:v>3.5185963036897432</c:v>
                </c:pt>
                <c:pt idx="12">
                  <c:v>11.708176094224294</c:v>
                </c:pt>
                <c:pt idx="13">
                  <c:v>2.4793592038239661E-2</c:v>
                </c:pt>
                <c:pt idx="14">
                  <c:v>102.7345600544695</c:v>
                </c:pt>
                <c:pt idx="15">
                  <c:v>1.25652941477847</c:v>
                </c:pt>
                <c:pt idx="16">
                  <c:v>0.83476640420557224</c:v>
                </c:pt>
                <c:pt idx="17">
                  <c:v>3.3545310815665053</c:v>
                </c:pt>
                <c:pt idx="18">
                  <c:v>1.650356588553562</c:v>
                </c:pt>
                <c:pt idx="19">
                  <c:v>2.6258377547993281</c:v>
                </c:pt>
                <c:pt idx="20">
                  <c:v>18.372097557806555</c:v>
                </c:pt>
                <c:pt idx="21">
                  <c:v>143.61982615725705</c:v>
                </c:pt>
                <c:pt idx="22">
                  <c:v>0.36927763068164976</c:v>
                </c:pt>
                <c:pt idx="23">
                  <c:v>10.798640409058848</c:v>
                </c:pt>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Profile'!$F$2:$F$25</c:f>
              <c:numCache>
                <c:formatCode>0.00</c:formatCode>
                <c:ptCount val="24"/>
                <c:pt idx="0">
                  <c:v>2.3866714860634444</c:v>
                </c:pt>
                <c:pt idx="1">
                  <c:v>4.526303528754001</c:v>
                </c:pt>
                <c:pt idx="2">
                  <c:v>0.81695772662054988</c:v>
                </c:pt>
                <c:pt idx="3">
                  <c:v>0.76577899854719123</c:v>
                </c:pt>
                <c:pt idx="4">
                  <c:v>2.6420662938553541</c:v>
                </c:pt>
                <c:pt idx="5">
                  <c:v>1.3240889103953963</c:v>
                </c:pt>
                <c:pt idx="6">
                  <c:v>2.4032720990536984</c:v>
                </c:pt>
                <c:pt idx="7">
                  <c:v>0.24288298528840127</c:v>
                </c:pt>
                <c:pt idx="8">
                  <c:v>0.3348685206110435</c:v>
                </c:pt>
                <c:pt idx="9">
                  <c:v>1.2297229607679212</c:v>
                </c:pt>
                <c:pt idx="10">
                  <c:v>2.3977257712915554</c:v>
                </c:pt>
                <c:pt idx="11">
                  <c:v>4.4025315207322633</c:v>
                </c:pt>
                <c:pt idx="12">
                  <c:v>7.8142700351057277</c:v>
                </c:pt>
                <c:pt idx="13">
                  <c:v>0.57945871348362343</c:v>
                </c:pt>
                <c:pt idx="14">
                  <c:v>3.6454858737655664</c:v>
                </c:pt>
                <c:pt idx="15">
                  <c:v>3.8178959304202893</c:v>
                </c:pt>
                <c:pt idx="16">
                  <c:v>1.8957618984299958</c:v>
                </c:pt>
                <c:pt idx="17">
                  <c:v>9.271339415737966</c:v>
                </c:pt>
                <c:pt idx="18">
                  <c:v>0.2120943034506067</c:v>
                </c:pt>
                <c:pt idx="19">
                  <c:v>0.28180669224550198</c:v>
                </c:pt>
                <c:pt idx="20">
                  <c:v>0.48501830807387486</c:v>
                </c:pt>
                <c:pt idx="21">
                  <c:v>10.798640409058839</c:v>
                </c:pt>
                <c:pt idx="22">
                  <c:v>4.2069590576146121</c:v>
                </c:pt>
                <c:pt idx="23">
                  <c:v>5.4873557542186049</c:v>
                </c:pt>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Profile'!$G$2:$G$25</c:f>
              <c:numCache>
                <c:formatCode>0.00</c:formatCode>
                <c:ptCount val="24"/>
                <c:pt idx="0">
                  <c:v>6.9563635563183617</c:v>
                </c:pt>
                <c:pt idx="1">
                  <c:v>8.9279771410417723</c:v>
                </c:pt>
                <c:pt idx="2">
                  <c:v>1.4828095719850196</c:v>
                </c:pt>
                <c:pt idx="3">
                  <c:v>2.0115858821357078</c:v>
                </c:pt>
                <c:pt idx="4">
                  <c:v>0.76932583753239192</c:v>
                </c:pt>
                <c:pt idx="5">
                  <c:v>813.68880601515104</c:v>
                </c:pt>
                <c:pt idx="6">
                  <c:v>3.6511054412074397</c:v>
                </c:pt>
                <c:pt idx="7">
                  <c:v>9.2248334001835186E-2</c:v>
                </c:pt>
                <c:pt idx="8">
                  <c:v>2.2631517643769974</c:v>
                </c:pt>
                <c:pt idx="9">
                  <c:v>1.5493538438105514</c:v>
                </c:pt>
                <c:pt idx="10">
                  <c:v>5.7291985378313228</c:v>
                </c:pt>
                <c:pt idx="11">
                  <c:v>1.6077019814863016</c:v>
                </c:pt>
                <c:pt idx="12">
                  <c:v>69.044014425353723</c:v>
                </c:pt>
                <c:pt idx="13">
                  <c:v>4.9226816533962241</c:v>
                </c:pt>
                <c:pt idx="14">
                  <c:v>7.2361821751121165E-3</c:v>
                </c:pt>
                <c:pt idx="15">
                  <c:v>918.2720206749334</c:v>
                </c:pt>
                <c:pt idx="16">
                  <c:v>1.6276356417076128</c:v>
                </c:pt>
                <c:pt idx="17">
                  <c:v>788.39661819935156</c:v>
                </c:pt>
                <c:pt idx="18">
                  <c:v>6.8051830443518549E-2</c:v>
                </c:pt>
                <c:pt idx="19">
                  <c:v>3.0093344318490067</c:v>
                </c:pt>
                <c:pt idx="20">
                  <c:v>0.75581817227605441</c:v>
                </c:pt>
                <c:pt idx="21">
                  <c:v>0.4883918771941077</c:v>
                </c:pt>
                <c:pt idx="22">
                  <c:v>1266.0433694719291</c:v>
                </c:pt>
                <c:pt idx="23">
                  <c:v>1.4071516112598998</c:v>
                </c:pt>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cat>
            <c:numRef>
              <c:f>'Data for 3D Profile'!$A$2:$A$25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'Data for 3D Profile'!$H$2:$H$25</c:f>
              <c:numCache>
                <c:formatCode>0.00</c:formatCode>
                <c:ptCount val="24"/>
                <c:pt idx="0">
                  <c:v>2.1460246785160515</c:v>
                </c:pt>
                <c:pt idx="1">
                  <c:v>2.4424572876104715</c:v>
                </c:pt>
                <c:pt idx="2">
                  <c:v>1.6002899594452751</c:v>
                </c:pt>
                <c:pt idx="3">
                  <c:v>0.75001949464290774</c:v>
                </c:pt>
                <c:pt idx="4">
                  <c:v>9.0317152384490331</c:v>
                </c:pt>
                <c:pt idx="5">
                  <c:v>2.1115952610184761</c:v>
                </c:pt>
                <c:pt idx="6">
                  <c:v>0.93195573192707704</c:v>
                </c:pt>
                <c:pt idx="7">
                  <c:v>2.8845241325230409</c:v>
                </c:pt>
                <c:pt idx="8">
                  <c:v>1.1006328801830649</c:v>
                </c:pt>
                <c:pt idx="9">
                  <c:v>1.9701880433030141</c:v>
                </c:pt>
                <c:pt idx="10">
                  <c:v>0.41132005849114095</c:v>
                </c:pt>
                <c:pt idx="11">
                  <c:v>1.6002899594452755</c:v>
                </c:pt>
                <c:pt idx="12">
                  <c:v>11.388015403221511</c:v>
                </c:pt>
                <c:pt idx="13">
                  <c:v>13.051205010935783</c:v>
                </c:pt>
                <c:pt idx="14">
                  <c:v>3.3647286373293287E-4</c:v>
                </c:pt>
                <c:pt idx="15">
                  <c:v>20.526908300745301</c:v>
                </c:pt>
                <c:pt idx="16">
                  <c:v>268.00407208700369</c:v>
                </c:pt>
                <c:pt idx="17">
                  <c:v>0.54190471734048939</c:v>
                </c:pt>
                <c:pt idx="18">
                  <c:v>1.1942551607103085</c:v>
                </c:pt>
                <c:pt idx="19">
                  <c:v>79.494204383637509</c:v>
                </c:pt>
                <c:pt idx="20">
                  <c:v>3.3790881057105926E-2</c:v>
                </c:pt>
                <c:pt idx="21">
                  <c:v>6.632002011676108</c:v>
                </c:pt>
                <c:pt idx="22">
                  <c:v>13.051205010935769</c:v>
                </c:pt>
                <c:pt idx="23">
                  <c:v>570.51108621097467</c:v>
                </c:pt>
              </c:numCache>
            </c:numRef>
          </c:val>
        </c:ser>
        <c:shape val="box"/>
        <c:axId val="90838528"/>
        <c:axId val="90840448"/>
        <c:axId val="90436928"/>
      </c:bar3DChart>
      <c:catAx>
        <c:axId val="90838528"/>
        <c:scaling>
          <c:orientation val="maxMin"/>
        </c:scaling>
        <c:axPos val="b"/>
        <c:title>
          <c:tx>
            <c:rich>
              <a:bodyPr/>
              <a:lstStyle/>
              <a:p>
                <a:pPr>
                  <a:defRPr sz="1525" b="1" i="0" u="none" strike="noStrike" baseline="0">
                    <a:solidFill>
                      <a:srgbClr val="000000"/>
                    </a:solidFill>
                    <a:latin typeface="Arial"/>
                    <a:ea typeface="Arial"/>
                    <a:cs typeface="Arial"/>
                  </a:defRPr>
                </a:pPr>
                <a:r>
                  <a:rPr lang="en-US" altLang="en-US"/>
                  <a:t>Column</a:t>
                </a:r>
              </a:p>
            </c:rich>
          </c:tx>
          <c:layout>
            <c:manualLayout>
              <c:xMode val="edge"/>
              <c:yMode val="edge"/>
              <c:x val="0.34628190899001132"/>
              <c:y val="0.92006525285481444"/>
            </c:manualLayout>
          </c:layout>
          <c:spPr>
            <a:noFill/>
            <a:ln w="25400">
              <a:noFill/>
            </a:ln>
          </c:spPr>
        </c:title>
        <c:numFmt formatCode="General" sourceLinked="1"/>
        <c:tickLblPos val="low"/>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zh-CN"/>
          </a:p>
        </c:txPr>
        <c:crossAx val="90840448"/>
        <c:crosses val="autoZero"/>
        <c:auto val="1"/>
        <c:lblAlgn val="ctr"/>
        <c:lblOffset val="100"/>
        <c:tickLblSkip val="1"/>
        <c:tickMarkSkip val="1"/>
        <c:noMultiLvlLbl val="1"/>
      </c:catAx>
      <c:valAx>
        <c:axId val="90840448"/>
        <c:scaling>
          <c:logBase val="10"/>
          <c:orientation val="minMax"/>
        </c:scaling>
        <c:axPos val="r"/>
        <c:majorGridlines>
          <c:spPr>
            <a:ln w="3175">
              <a:solidFill>
                <a:srgbClr val="000000"/>
              </a:solidFill>
              <a:prstDash val="sysDash"/>
            </a:ln>
          </c:spPr>
        </c:majorGridlines>
        <c:title>
          <c:tx>
            <c:rich>
              <a:bodyPr/>
              <a:lstStyle/>
              <a:p>
                <a:pPr>
                  <a:defRPr sz="1400" b="1" i="0" u="none" strike="noStrike" baseline="0">
                    <a:solidFill>
                      <a:srgbClr val="000000"/>
                    </a:solidFill>
                    <a:latin typeface="Arial"/>
                    <a:ea typeface="Arial"/>
                    <a:cs typeface="Arial"/>
                  </a:defRPr>
                </a:pPr>
                <a:r>
                  <a:rPr lang="en-US" altLang="en-US"/>
                  <a:t>Fold Difference (Test/Control)</a:t>
                </a:r>
              </a:p>
            </c:rich>
          </c:tx>
          <c:layout>
            <c:manualLayout>
              <c:xMode val="edge"/>
              <c:yMode val="edge"/>
              <c:x val="4.4395116537180909E-2"/>
              <c:y val="0.1729200652528548"/>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zh-CN"/>
          </a:p>
        </c:txPr>
        <c:crossAx val="90838528"/>
        <c:crosses val="autoZero"/>
        <c:crossBetween val="between"/>
      </c:valAx>
      <c:serAx>
        <c:axId val="90436928"/>
        <c:scaling>
          <c:orientation val="minMax"/>
        </c:scaling>
        <c:axPos val="b"/>
        <c:title>
          <c:tx>
            <c:rich>
              <a:bodyPr/>
              <a:lstStyle/>
              <a:p>
                <a:pPr>
                  <a:defRPr sz="1525" b="1" i="0" u="none" strike="noStrike" baseline="0">
                    <a:solidFill>
                      <a:srgbClr val="000000"/>
                    </a:solidFill>
                    <a:latin typeface="Arial"/>
                    <a:ea typeface="Arial"/>
                    <a:cs typeface="Arial"/>
                  </a:defRPr>
                </a:pPr>
                <a:r>
                  <a:rPr lang="en-US" altLang="en-US"/>
                  <a:t>Row</a:t>
                </a:r>
              </a:p>
            </c:rich>
          </c:tx>
          <c:layout>
            <c:manualLayout>
              <c:xMode val="edge"/>
              <c:yMode val="edge"/>
              <c:x val="0.74694783573807155"/>
              <c:y val="0.85807504078303465"/>
            </c:manualLayout>
          </c:layout>
          <c:spPr>
            <a:noFill/>
            <a:ln w="25400">
              <a:noFill/>
            </a:ln>
          </c:spPr>
        </c:title>
        <c:numFmt formatCode="General" sourceLinked="1"/>
        <c:tickLblPos val="low"/>
        <c:spPr>
          <a:ln w="3175">
            <a:solidFill>
              <a:srgbClr val="000000"/>
            </a:solidFill>
            <a:prstDash val="solid"/>
          </a:ln>
        </c:spPr>
        <c:txPr>
          <a:bodyPr rot="-5400000" vert="horz"/>
          <a:lstStyle/>
          <a:p>
            <a:pPr>
              <a:defRPr sz="600" b="0" i="0" u="none" strike="noStrike" baseline="0">
                <a:solidFill>
                  <a:srgbClr val="000000"/>
                </a:solidFill>
                <a:latin typeface="Arial"/>
                <a:ea typeface="Arial"/>
                <a:cs typeface="Arial"/>
              </a:defRPr>
            </a:pPr>
            <a:endParaRPr lang="zh-CN"/>
          </a:p>
        </c:txPr>
        <c:crossAx val="90840448"/>
        <c:crosses val="autoZero"/>
        <c:tickLblSkip val="2"/>
        <c:tickMarkSkip val="1"/>
      </c:serAx>
      <c:spPr>
        <a:noFill/>
        <a:ln w="25400">
          <a:noFill/>
        </a:ln>
      </c:spPr>
    </c:plotArea>
    <c:plotVisOnly val="1"/>
    <c:dispBlanksAs val="gap"/>
  </c:chart>
  <c:spPr>
    <a:noFill/>
    <a:ln w="9525">
      <a:noFill/>
    </a:ln>
  </c:spPr>
  <c:txPr>
    <a:bodyPr/>
    <a:lstStyle/>
    <a:p>
      <a:pPr>
        <a:defRPr sz="1525" b="0" i="0" u="none" strike="noStrike" baseline="0">
          <a:solidFill>
            <a:srgbClr val="000000"/>
          </a:solidFill>
          <a:latin typeface="Arial"/>
          <a:ea typeface="Arial"/>
          <a:cs typeface="Arial"/>
        </a:defRPr>
      </a:pPr>
      <a:endParaRPr lang="zh-CN"/>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zh-CN"/>
  <c:chart>
    <c:plotArea>
      <c:layout>
        <c:manualLayout>
          <c:layoutTarget val="inner"/>
          <c:xMode val="edge"/>
          <c:yMode val="edge"/>
          <c:x val="0.13670482564713296"/>
          <c:y val="4.0439942341488462E-2"/>
          <c:w val="0.83856740610375469"/>
          <c:h val="0.78538624863206286"/>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xVal>
            <c:numRef>
              <c:f>'Scatter Plot'!$N$7:$N$450</c:f>
              <c:numCache>
                <c:formatCode>0.0000</c:formatCode>
                <c:ptCount val="444"/>
                <c:pt idx="0">
                  <c:v>0.3913867081495504</c:v>
                </c:pt>
                <c:pt idx="1">
                  <c:v>1.543049437233161E-3</c:v>
                </c:pt>
                <c:pt idx="2">
                  <c:v>9.1839680178406932E-3</c:v>
                </c:pt>
                <c:pt idx="3">
                  <c:v>4.1234622211652985E-2</c:v>
                </c:pt>
                <c:pt idx="4">
                  <c:v>0.28126462117220219</c:v>
                </c:pt>
                <c:pt idx="5">
                  <c:v>3.8613828920035054E-3</c:v>
                </c:pt>
                <c:pt idx="6">
                  <c:v>0.24827312385925907</c:v>
                </c:pt>
                <c:pt idx="7">
                  <c:v>1.8710604759670773E-2</c:v>
                </c:pt>
                <c:pt idx="8">
                  <c:v>6.3665988122330819E-2</c:v>
                </c:pt>
                <c:pt idx="9">
                  <c:v>1.5288543287091802E-3</c:v>
                </c:pt>
                <c:pt idx="10">
                  <c:v>5.3856393319756972E-3</c:v>
                </c:pt>
                <c:pt idx="11">
                  <c:v>5.3360947529468607E-3</c:v>
                </c:pt>
                <c:pt idx="12">
                  <c:v>6.4046406124239992E-3</c:v>
                </c:pt>
                <c:pt idx="13">
                  <c:v>2.7712230911349715E-2</c:v>
                </c:pt>
                <c:pt idx="14">
                  <c:v>1.4748036135651475E-2</c:v>
                </c:pt>
                <c:pt idx="15">
                  <c:v>5.6719947207322575E-2</c:v>
                </c:pt>
                <c:pt idx="16">
                  <c:v>1.1453466301092556E-3</c:v>
                </c:pt>
                <c:pt idx="17">
                  <c:v>0.24204267399572099</c:v>
                </c:pt>
                <c:pt idx="18">
                  <c:v>1.5092755139450737E-2</c:v>
                </c:pt>
                <c:pt idx="19">
                  <c:v>0.40053493879481128</c:v>
                </c:pt>
                <c:pt idx="20">
                  <c:v>1.9550283429589848E-2</c:v>
                </c:pt>
                <c:pt idx="21">
                  <c:v>1.4598137193700576E-3</c:v>
                </c:pt>
                <c:pt idx="22">
                  <c:v>0.13773813948457639</c:v>
                </c:pt>
                <c:pt idx="23">
                  <c:v>3.2426864348742111E-2</c:v>
                </c:pt>
                <c:pt idx="24">
                  <c:v>8.5014703446887284E-4</c:v>
                </c:pt>
                <c:pt idx="25">
                  <c:v>0.88474483117964664</c:v>
                </c:pt>
                <c:pt idx="26">
                  <c:v>3.232053213671926E-3</c:v>
                </c:pt>
                <c:pt idx="27">
                  <c:v>7.8745065618429588E-2</c:v>
                </c:pt>
                <c:pt idx="28">
                  <c:v>6.137760617782364E-4</c:v>
                </c:pt>
                <c:pt idx="29">
                  <c:v>6.137760617782364E-4</c:v>
                </c:pt>
                <c:pt idx="30">
                  <c:v>7.0969026816929848E-2</c:v>
                </c:pt>
                <c:pt idx="31">
                  <c:v>0.10438598992854635</c:v>
                </c:pt>
                <c:pt idx="32">
                  <c:v>0.14492047385944867</c:v>
                </c:pt>
                <c:pt idx="33">
                  <c:v>2.7840584941885595E-2</c:v>
                </c:pt>
                <c:pt idx="34">
                  <c:v>0.16996779660160627</c:v>
                </c:pt>
                <c:pt idx="35">
                  <c:v>1.5303442149795754E-2</c:v>
                </c:pt>
                <c:pt idx="36">
                  <c:v>0.23871040097760418</c:v>
                </c:pt>
                <c:pt idx="37">
                  <c:v>0.53961411825221339</c:v>
                </c:pt>
                <c:pt idx="38">
                  <c:v>3.5205096195735546E-3</c:v>
                </c:pt>
                <c:pt idx="39">
                  <c:v>0.26425451014034523</c:v>
                </c:pt>
                <c:pt idx="40">
                  <c:v>0.35519093478224389</c:v>
                </c:pt>
                <c:pt idx="41">
                  <c:v>0.11662912394210095</c:v>
                </c:pt>
                <c:pt idx="42">
                  <c:v>0.50115658092108661</c:v>
                </c:pt>
                <c:pt idx="43">
                  <c:v>0.22016646839903709</c:v>
                </c:pt>
                <c:pt idx="44">
                  <c:v>7.2627849184865007E-2</c:v>
                </c:pt>
                <c:pt idx="45">
                  <c:v>8.2388955430938594E-3</c:v>
                </c:pt>
                <c:pt idx="46">
                  <c:v>0.4988460882635119</c:v>
                </c:pt>
                <c:pt idx="47">
                  <c:v>3.3882089696919332E-2</c:v>
                </c:pt>
                <c:pt idx="48">
                  <c:v>9.921256574801246E-2</c:v>
                </c:pt>
                <c:pt idx="49">
                  <c:v>0.11084892364539883</c:v>
                </c:pt>
                <c:pt idx="50">
                  <c:v>5.0883204225356256E-2</c:v>
                </c:pt>
                <c:pt idx="51">
                  <c:v>0.15676405119378267</c:v>
                </c:pt>
                <c:pt idx="52">
                  <c:v>0.14660436865398488</c:v>
                </c:pt>
                <c:pt idx="53">
                  <c:v>0.13584185781575736</c:v>
                </c:pt>
                <c:pt idx="54">
                  <c:v>0.33915108186191828</c:v>
                </c:pt>
                <c:pt idx="55">
                  <c:v>0.19166604308370011</c:v>
                </c:pt>
                <c:pt idx="56">
                  <c:v>0.10438598992854616</c:v>
                </c:pt>
                <c:pt idx="57">
                  <c:v>2.6644840367748661E-2</c:v>
                </c:pt>
                <c:pt idx="58">
                  <c:v>7.7660959030370805E-2</c:v>
                </c:pt>
                <c:pt idx="59">
                  <c:v>4.8027349415250394E-2</c:v>
                </c:pt>
                <c:pt idx="60">
                  <c:v>2.4518253059273479E-2</c:v>
                </c:pt>
                <c:pt idx="61">
                  <c:v>0.1227107319058445</c:v>
                </c:pt>
                <c:pt idx="62">
                  <c:v>0.26364465737900328</c:v>
                </c:pt>
                <c:pt idx="63">
                  <c:v>6.137760617782364E-4</c:v>
                </c:pt>
                <c:pt idx="64">
                  <c:v>0.47412301558724906</c:v>
                </c:pt>
                <c:pt idx="65">
                  <c:v>6.137760617782364E-4</c:v>
                </c:pt>
                <c:pt idx="66">
                  <c:v>8.5772956902736258E-2</c:v>
                </c:pt>
                <c:pt idx="67">
                  <c:v>4.0949793870573882E-2</c:v>
                </c:pt>
                <c:pt idx="68">
                  <c:v>3.5239403970181431E-2</c:v>
                </c:pt>
                <c:pt idx="69">
                  <c:v>1.112539215310213E-2</c:v>
                </c:pt>
                <c:pt idx="70">
                  <c:v>6.137760617782364E-4</c:v>
                </c:pt>
                <c:pt idx="71">
                  <c:v>0.31280453487343785</c:v>
                </c:pt>
                <c:pt idx="72">
                  <c:v>0.13273922549529477</c:v>
                </c:pt>
                <c:pt idx="73">
                  <c:v>0.400534938794811</c:v>
                </c:pt>
                <c:pt idx="74">
                  <c:v>2.1140360811227619</c:v>
                </c:pt>
                <c:pt idx="75">
                  <c:v>6.137760617782364E-4</c:v>
                </c:pt>
                <c:pt idx="76">
                  <c:v>9.0278287130015819E-4</c:v>
                </c:pt>
                <c:pt idx="77">
                  <c:v>7.4153914681780481E-2</c:v>
                </c:pt>
                <c:pt idx="78">
                  <c:v>2.7904984720636957E-2</c:v>
                </c:pt>
                <c:pt idx="79">
                  <c:v>7.4769555240148588E-3</c:v>
                </c:pt>
                <c:pt idx="80">
                  <c:v>0.34949248354475487</c:v>
                </c:pt>
                <c:pt idx="81">
                  <c:v>3.8792675603009212E-3</c:v>
                </c:pt>
                <c:pt idx="82">
                  <c:v>4.047944537162336E-2</c:v>
                </c:pt>
                <c:pt idx="83">
                  <c:v>0.21365179356622491</c:v>
                </c:pt>
                <c:pt idx="84">
                  <c:v>0.34868591658760145</c:v>
                </c:pt>
                <c:pt idx="85">
                  <c:v>1.3747007656581935E-3</c:v>
                </c:pt>
                <c:pt idx="86">
                  <c:v>8.1819853345361446E-3</c:v>
                </c:pt>
                <c:pt idx="87">
                  <c:v>3.6735872071362793E-2</c:v>
                </c:pt>
                <c:pt idx="88">
                  <c:v>0.25057829046054314</c:v>
                </c:pt>
                <c:pt idx="89">
                  <c:v>3.4401010687349584E-3</c:v>
                </c:pt>
                <c:pt idx="90">
                  <c:v>0.22118620779491166</c:v>
                </c:pt>
                <c:pt idx="91">
                  <c:v>1.6669253796021223E-2</c:v>
                </c:pt>
                <c:pt idx="92">
                  <c:v>5.6719947207322575E-2</c:v>
                </c:pt>
                <c:pt idx="93">
                  <c:v>1.3620543616703173E-3</c:v>
                </c:pt>
                <c:pt idx="94">
                  <c:v>4.7980591772233449E-3</c:v>
                </c:pt>
                <c:pt idx="95">
                  <c:v>4.7539199752757479E-3</c:v>
                </c:pt>
                <c:pt idx="96">
                  <c:v>5.705886111758097E-3</c:v>
                </c:pt>
                <c:pt idx="97">
                  <c:v>2.4688790995730542E-2</c:v>
                </c:pt>
                <c:pt idx="98">
                  <c:v>1.31390064883393E-2</c:v>
                </c:pt>
                <c:pt idx="99">
                  <c:v>5.0531728259991429E-2</c:v>
                </c:pt>
                <c:pt idx="100">
                  <c:v>1.0203878445906938E-3</c:v>
                </c:pt>
                <c:pt idx="101">
                  <c:v>0.21563550799804779</c:v>
                </c:pt>
                <c:pt idx="102">
                  <c:v>1.3446116206942674E-2</c:v>
                </c:pt>
                <c:pt idx="103">
                  <c:v>0.35683606354271669</c:v>
                </c:pt>
                <c:pt idx="104">
                  <c:v>1.7417322446701897E-2</c:v>
                </c:pt>
                <c:pt idx="105">
                  <c:v>1.3005461713104661E-3</c:v>
                </c:pt>
                <c:pt idx="106">
                  <c:v>0.12271073190584439</c:v>
                </c:pt>
                <c:pt idx="107">
                  <c:v>2.888905188160501E-2</c:v>
                </c:pt>
                <c:pt idx="108">
                  <c:v>7.5739490323912932E-4</c:v>
                </c:pt>
                <c:pt idx="109">
                  <c:v>0.78821803597923801</c:v>
                </c:pt>
                <c:pt idx="110">
                  <c:v>2.8794320650216846E-3</c:v>
                </c:pt>
                <c:pt idx="111">
                  <c:v>7.01538780193358E-2</c:v>
                </c:pt>
                <c:pt idx="112">
                  <c:v>5.4681230666345682E-4</c:v>
                </c:pt>
                <c:pt idx="113">
                  <c:v>5.4681230666345682E-4</c:v>
                </c:pt>
                <c:pt idx="114">
                  <c:v>6.3226215018870185E-2</c:v>
                </c:pt>
                <c:pt idx="115">
                  <c:v>9.2997344619152281E-2</c:v>
                </c:pt>
                <c:pt idx="116">
                  <c:v>0.12910946439367343</c:v>
                </c:pt>
                <c:pt idx="117">
                  <c:v>2.4803141437003125E-2</c:v>
                </c:pt>
                <c:pt idx="118">
                  <c:v>0.15142409211750893</c:v>
                </c:pt>
                <c:pt idx="119">
                  <c:v>1.3633816994387871E-2</c:v>
                </c:pt>
                <c:pt idx="120">
                  <c:v>0.21266679023771401</c:v>
                </c:pt>
                <c:pt idx="121">
                  <c:v>0.48074152624132638</c:v>
                </c:pt>
                <c:pt idx="122">
                  <c:v>3.1364175072788126E-3</c:v>
                </c:pt>
                <c:pt idx="123">
                  <c:v>0.23542400434683686</c:v>
                </c:pt>
                <c:pt idx="124">
                  <c:v>0.31643914849256999</c:v>
                </c:pt>
                <c:pt idx="125">
                  <c:v>0.10390473701784846</c:v>
                </c:pt>
                <c:pt idx="126">
                  <c:v>0.4464797555301912</c:v>
                </c:pt>
                <c:pt idx="127">
                  <c:v>0.19614602447418766</c:v>
                </c:pt>
                <c:pt idx="128">
                  <c:v>6.4704057740086127E-2</c:v>
                </c:pt>
                <c:pt idx="129">
                  <c:v>7.3400214782344706E-3</c:v>
                </c:pt>
                <c:pt idx="130">
                  <c:v>0.44442134058328536</c:v>
                </c:pt>
                <c:pt idx="131">
                  <c:v>3.0185510278901435E-2</c:v>
                </c:pt>
                <c:pt idx="132">
                  <c:v>8.8388347648318447E-2</c:v>
                </c:pt>
                <c:pt idx="133">
                  <c:v>9.8755163982922139E-2</c:v>
                </c:pt>
                <c:pt idx="134">
                  <c:v>4.5331781419242975E-2</c:v>
                </c:pt>
                <c:pt idx="135">
                  <c:v>0.13966089225902753</c:v>
                </c:pt>
                <c:pt idx="136">
                  <c:v>0.13060964410760886</c:v>
                </c:pt>
                <c:pt idx="137">
                  <c:v>0.12102133699786047</c:v>
                </c:pt>
                <c:pt idx="138">
                  <c:v>0.30214926408669224</c:v>
                </c:pt>
                <c:pt idx="139">
                  <c:v>0.17075503209429951</c:v>
                </c:pt>
                <c:pt idx="140">
                  <c:v>9.2997344619152114E-2</c:v>
                </c:pt>
                <c:pt idx="141">
                  <c:v>2.3737854128681252E-2</c:v>
                </c:pt>
                <c:pt idx="142">
                  <c:v>6.9188048849706779E-2</c:v>
                </c:pt>
                <c:pt idx="143">
                  <c:v>4.2787504029724734E-2</c:v>
                </c:pt>
                <c:pt idx="144">
                  <c:v>2.18432802215472E-2</c:v>
                </c:pt>
                <c:pt idx="145">
                  <c:v>0.10932283375697965</c:v>
                </c:pt>
                <c:pt idx="146">
                  <c:v>0.23488068730350298</c:v>
                </c:pt>
                <c:pt idx="147">
                  <c:v>5.4681230666345682E-4</c:v>
                </c:pt>
                <c:pt idx="148">
                  <c:v>0.42239558682751221</c:v>
                </c:pt>
                <c:pt idx="149">
                  <c:v>5.4681230666345682E-4</c:v>
                </c:pt>
                <c:pt idx="150">
                  <c:v>7.6415017355754303E-2</c:v>
                </c:pt>
                <c:pt idx="151">
                  <c:v>3.6482118867405378E-2</c:v>
                </c:pt>
                <c:pt idx="152">
                  <c:v>3.1394739825064209E-2</c:v>
                </c:pt>
                <c:pt idx="153">
                  <c:v>9.9115976080072742E-3</c:v>
                </c:pt>
                <c:pt idx="154">
                  <c:v>5.4681230666345682E-4</c:v>
                </c:pt>
                <c:pt idx="155">
                  <c:v>0.2786771591472309</c:v>
                </c:pt>
                <c:pt idx="156">
                  <c:v>0.11825720584069953</c:v>
                </c:pt>
                <c:pt idx="157">
                  <c:v>0.3568360635427163</c:v>
                </c:pt>
                <c:pt idx="158">
                  <c:v>1.8833920347746949</c:v>
                </c:pt>
                <c:pt idx="159">
                  <c:v>5.4681230666345682E-4</c:v>
                </c:pt>
                <c:pt idx="160">
                  <c:v>8.042881028003648E-4</c:v>
                </c:pt>
                <c:pt idx="161">
                  <c:v>6.6063627535086308E-2</c:v>
                </c:pt>
                <c:pt idx="162">
                  <c:v>2.486051511734122E-2</c:v>
                </c:pt>
                <c:pt idx="163">
                  <c:v>6.6612100919371644E-3</c:v>
                </c:pt>
                <c:pt idx="164">
                  <c:v>0.31136240558970568</c:v>
                </c:pt>
                <c:pt idx="165">
                  <c:v>3.4560344967954912E-3</c:v>
                </c:pt>
                <c:pt idx="166">
                  <c:v>3.6063085992611148E-2</c:v>
                </c:pt>
                <c:pt idx="167">
                  <c:v>0.1903421090165342</c:v>
                </c:pt>
              </c:numCache>
            </c:numRef>
          </c:xVal>
          <c:yVal>
            <c:numRef>
              <c:f>'Scatter Plot'!$M$7:$M$450</c:f>
              <c:numCache>
                <c:formatCode>0.0000</c:formatCode>
                <c:ptCount val="444"/>
                <c:pt idx="0">
                  <c:v>0.46062565367908098</c:v>
                </c:pt>
                <c:pt idx="1">
                  <c:v>2.4922537272096847E-3</c:v>
                </c:pt>
                <c:pt idx="2">
                  <c:v>4.7202268298838293E-2</c:v>
                </c:pt>
                <c:pt idx="3">
                  <c:v>0.13757911002288328</c:v>
                </c:pt>
                <c:pt idx="4">
                  <c:v>0.36391329571054687</c:v>
                </c:pt>
                <c:pt idx="5">
                  <c:v>3.396661892733582E-3</c:v>
                </c:pt>
                <c:pt idx="6">
                  <c:v>0.61628375449860706</c:v>
                </c:pt>
                <c:pt idx="7">
                  <c:v>3.7464465176430546E-2</c:v>
                </c:pt>
                <c:pt idx="8">
                  <c:v>5.0473385425002633E-2</c:v>
                </c:pt>
                <c:pt idx="9">
                  <c:v>1.8389167769043233E-2</c:v>
                </c:pt>
                <c:pt idx="10">
                  <c:v>3.5443543760646901E-2</c:v>
                </c:pt>
                <c:pt idx="11">
                  <c:v>0.16247991930303105</c:v>
                </c:pt>
                <c:pt idx="12">
                  <c:v>9.462290956946233E-2</c:v>
                </c:pt>
                <c:pt idx="13">
                  <c:v>0.21538653992800413</c:v>
                </c:pt>
                <c:pt idx="14">
                  <c:v>2.9873291174804445E-2</c:v>
                </c:pt>
                <c:pt idx="15">
                  <c:v>5.8924033494889942E-2</c:v>
                </c:pt>
                <c:pt idx="16">
                  <c:v>1.0098336225243467E-3</c:v>
                </c:pt>
                <c:pt idx="17">
                  <c:v>0.52183538020687414</c:v>
                </c:pt>
                <c:pt idx="18">
                  <c:v>7.3556671076172933E-2</c:v>
                </c:pt>
                <c:pt idx="19">
                  <c:v>2.5178450880679101E-2</c:v>
                </c:pt>
                <c:pt idx="20">
                  <c:v>9.1823039579894294E-2</c:v>
                </c:pt>
                <c:pt idx="21">
                  <c:v>4.1337494582077668E-3</c:v>
                </c:pt>
                <c:pt idx="22">
                  <c:v>0.50057795642691127</c:v>
                </c:pt>
                <c:pt idx="23">
                  <c:v>8.5278941023060675E-2</c:v>
                </c:pt>
                <c:pt idx="24">
                  <c:v>6.4058012911984716E-4</c:v>
                </c:pt>
                <c:pt idx="25">
                  <c:v>0.35890319382970393</c:v>
                </c:pt>
                <c:pt idx="26">
                  <c:v>3.4315400430845279E-2</c:v>
                </c:pt>
                <c:pt idx="27">
                  <c:v>0.16061367825685333</c:v>
                </c:pt>
                <c:pt idx="28">
                  <c:v>5.4997995813113544E-4</c:v>
                </c:pt>
                <c:pt idx="29">
                  <c:v>5.9081742637660806E-4</c:v>
                </c:pt>
                <c:pt idx="30">
                  <c:v>1.7969158596730334E-2</c:v>
                </c:pt>
                <c:pt idx="31">
                  <c:v>0.67439543073714525</c:v>
                </c:pt>
                <c:pt idx="32">
                  <c:v>0.45533491679598914</c:v>
                </c:pt>
                <c:pt idx="33">
                  <c:v>0.3945645736693203</c:v>
                </c:pt>
                <c:pt idx="34">
                  <c:v>0.20049896113948468</c:v>
                </c:pt>
                <c:pt idx="35">
                  <c:v>6.114309251262505E-2</c:v>
                </c:pt>
                <c:pt idx="36">
                  <c:v>0.48464490846753278</c:v>
                </c:pt>
                <c:pt idx="37">
                  <c:v>1.8087587551221751</c:v>
                </c:pt>
                <c:pt idx="38">
                  <c:v>8.6585030255878909E-3</c:v>
                </c:pt>
                <c:pt idx="39">
                  <c:v>0.23406806185862306</c:v>
                </c:pt>
                <c:pt idx="40">
                  <c:v>0.21488946581539514</c:v>
                </c:pt>
                <c:pt idx="41">
                  <c:v>0.1918875923265419</c:v>
                </c:pt>
                <c:pt idx="42">
                  <c:v>0.25319719605403634</c:v>
                </c:pt>
                <c:pt idx="43">
                  <c:v>0.53526800809734609</c:v>
                </c:pt>
                <c:pt idx="44">
                  <c:v>0.37414429102399083</c:v>
                </c:pt>
                <c:pt idx="45">
                  <c:v>0.86353905541393405</c:v>
                </c:pt>
                <c:pt idx="46">
                  <c:v>0.76577899854719134</c:v>
                </c:pt>
                <c:pt idx="47">
                  <c:v>0.1192173955688647</c:v>
                </c:pt>
                <c:pt idx="48">
                  <c:v>0.23678780172997607</c:v>
                </c:pt>
                <c:pt idx="49">
                  <c:v>0.50173587425475152</c:v>
                </c:pt>
                <c:pt idx="50">
                  <c:v>4.1569426847116203E-2</c:v>
                </c:pt>
                <c:pt idx="51">
                  <c:v>0.12004661813137552</c:v>
                </c:pt>
                <c:pt idx="52">
                  <c:v>0.38733846095263785</c:v>
                </c:pt>
                <c:pt idx="53">
                  <c:v>0.17986669750135251</c:v>
                </c:pt>
                <c:pt idx="54">
                  <c:v>0.81507233240262511</c:v>
                </c:pt>
                <c:pt idx="55">
                  <c:v>4.655242072258442E-2</c:v>
                </c:pt>
                <c:pt idx="56">
                  <c:v>3.4955582019891539E-2</c:v>
                </c:pt>
                <c:pt idx="57">
                  <c:v>3.276577198621651E-2</c:v>
                </c:pt>
                <c:pt idx="58">
                  <c:v>0.18620968289033771</c:v>
                </c:pt>
                <c:pt idx="59">
                  <c:v>0.2114419196578621</c:v>
                </c:pt>
                <c:pt idx="60">
                  <c:v>0.17055788204612121</c:v>
                </c:pt>
                <c:pt idx="61">
                  <c:v>1.0955586094158849</c:v>
                </c:pt>
                <c:pt idx="62">
                  <c:v>0.39093482156429699</c:v>
                </c:pt>
                <c:pt idx="63">
                  <c:v>1.2346632606659543E-3</c:v>
                </c:pt>
                <c:pt idx="64">
                  <c:v>0.3647550860600437</c:v>
                </c:pt>
                <c:pt idx="65">
                  <c:v>0.49942271086901474</c:v>
                </c:pt>
                <c:pt idx="66">
                  <c:v>0.31316610965603159</c:v>
                </c:pt>
                <c:pt idx="67">
                  <c:v>3.7775502622790025E-3</c:v>
                </c:pt>
                <c:pt idx="68">
                  <c:v>7.9752119270709868E-2</c:v>
                </c:pt>
                <c:pt idx="69">
                  <c:v>1.7237169096308531E-2</c:v>
                </c:pt>
                <c:pt idx="70">
                  <c:v>3.5164449156957398E-3</c:v>
                </c:pt>
                <c:pt idx="71">
                  <c:v>0.50289647053392694</c:v>
                </c:pt>
                <c:pt idx="72">
                  <c:v>0.2848616537200096</c:v>
                </c:pt>
                <c:pt idx="73">
                  <c:v>0.97828948020200035</c:v>
                </c:pt>
                <c:pt idx="74">
                  <c:v>3.3830707145257928</c:v>
                </c:pt>
                <c:pt idx="75">
                  <c:v>4.6034401167882697E-4</c:v>
                </c:pt>
                <c:pt idx="76">
                  <c:v>8.1536778157324102E-3</c:v>
                </c:pt>
                <c:pt idx="77">
                  <c:v>0.15658305482801607</c:v>
                </c:pt>
                <c:pt idx="78">
                  <c:v>2.6006210459735116E-2</c:v>
                </c:pt>
                <c:pt idx="79">
                  <c:v>2.1567458646822319E-2</c:v>
                </c:pt>
                <c:pt idx="80">
                  <c:v>0.38466291876619596</c:v>
                </c:pt>
                <c:pt idx="81">
                  <c:v>7.6428865640781295E-3</c:v>
                </c:pt>
                <c:pt idx="82">
                  <c:v>1.6650007837945065E-2</c:v>
                </c:pt>
                <c:pt idx="83">
                  <c:v>0.34190482006150441</c:v>
                </c:pt>
                <c:pt idx="84">
                  <c:v>3.430840514202854E-3</c:v>
                </c:pt>
                <c:pt idx="85">
                  <c:v>6.4978718929728979E-2</c:v>
                </c:pt>
                <c:pt idx="86">
                  <c:v>0.1893916255079463</c:v>
                </c:pt>
                <c:pt idx="87">
                  <c:v>0.50096363181234937</c:v>
                </c:pt>
                <c:pt idx="88">
                  <c:v>4.6758502585073549E-3</c:v>
                </c:pt>
                <c:pt idx="89">
                  <c:v>0.84837721380242714</c:v>
                </c:pt>
                <c:pt idx="90">
                  <c:v>5.1573643392298828E-2</c:v>
                </c:pt>
                <c:pt idx="91">
                  <c:v>6.9481744059402356E-2</c:v>
                </c:pt>
                <c:pt idx="92">
                  <c:v>2.5314558110880001E-2</c:v>
                </c:pt>
                <c:pt idx="93">
                  <c:v>4.879163970078329E-2</c:v>
                </c:pt>
                <c:pt idx="94">
                  <c:v>0.22367011986109434</c:v>
                </c:pt>
                <c:pt idx="95">
                  <c:v>0.13025805044582092</c:v>
                </c:pt>
                <c:pt idx="96">
                  <c:v>0.29650145943458972</c:v>
                </c:pt>
                <c:pt idx="97">
                  <c:v>4.1123620976522939E-2</c:v>
                </c:pt>
                <c:pt idx="98">
                  <c:v>8.1114919868472066E-2</c:v>
                </c:pt>
                <c:pt idx="99">
                  <c:v>1.3901385990260653E-3</c:v>
                </c:pt>
                <c:pt idx="100">
                  <c:v>0.7183594289023868</c:v>
                </c:pt>
                <c:pt idx="101">
                  <c:v>0.10125823244352002</c:v>
                </c:pt>
                <c:pt idx="102">
                  <c:v>3.4660696229759341E-2</c:v>
                </c:pt>
                <c:pt idx="103">
                  <c:v>0.12640374488702635</c:v>
                </c:pt>
                <c:pt idx="104">
                  <c:v>5.6905261940009876E-3</c:v>
                </c:pt>
                <c:pt idx="105">
                  <c:v>0.68909642492504752</c:v>
                </c:pt>
                <c:pt idx="106">
                  <c:v>0.11739512822308097</c:v>
                </c:pt>
                <c:pt idx="107">
                  <c:v>8.8182364242593927E-4</c:v>
                </c:pt>
                <c:pt idx="108">
                  <c:v>0.49406671745510844</c:v>
                </c:pt>
                <c:pt idx="109">
                  <c:v>4.7238635767253415E-2</c:v>
                </c:pt>
                <c:pt idx="110">
                  <c:v>0.22110104941670447</c:v>
                </c:pt>
                <c:pt idx="111">
                  <c:v>7.5710330042055851E-4</c:v>
                </c:pt>
                <c:pt idx="112">
                  <c:v>8.1332022529638211E-4</c:v>
                </c:pt>
                <c:pt idx="113">
                  <c:v>2.4736372804554381E-2</c:v>
                </c:pt>
                <c:pt idx="114">
                  <c:v>0.92837384135713108</c:v>
                </c:pt>
                <c:pt idx="115">
                  <c:v>0.62681478335027951</c:v>
                </c:pt>
                <c:pt idx="116">
                  <c:v>0.5431582306547349</c:v>
                </c:pt>
                <c:pt idx="117">
                  <c:v>0.27600719438107718</c:v>
                </c:pt>
                <c:pt idx="118">
                  <c:v>8.4169680103488922E-2</c:v>
                </c:pt>
                <c:pt idx="119">
                  <c:v>0.66716296531900077</c:v>
                </c:pt>
                <c:pt idx="120">
                  <c:v>2.4899402294966158</c:v>
                </c:pt>
                <c:pt idx="121">
                  <c:v>1.1919309277468133E-2</c:v>
                </c:pt>
                <c:pt idx="122">
                  <c:v>0.32221847275742471</c:v>
                </c:pt>
                <c:pt idx="123">
                  <c:v>0.29581718640673488</c:v>
                </c:pt>
                <c:pt idx="124">
                  <c:v>0.26415277013701577</c:v>
                </c:pt>
                <c:pt idx="125">
                  <c:v>0.3485516698483665</c:v>
                </c:pt>
                <c:pt idx="126">
                  <c:v>0.73685080619503474</c:v>
                </c:pt>
                <c:pt idx="127">
                  <c:v>0.51504763651811503</c:v>
                </c:pt>
                <c:pt idx="128">
                  <c:v>1.1887492611868107</c:v>
                </c:pt>
                <c:pt idx="129">
                  <c:v>1.0541726086945675</c:v>
                </c:pt>
                <c:pt idx="130">
                  <c:v>0.16411485967495815</c:v>
                </c:pt>
                <c:pt idx="131">
                  <c:v>0.32596247106580628</c:v>
                </c:pt>
                <c:pt idx="132">
                  <c:v>0.69069041648076268</c:v>
                </c:pt>
                <c:pt idx="133">
                  <c:v>5.7224540271408324E-2</c:v>
                </c:pt>
                <c:pt idx="134">
                  <c:v>0.16525636879647865</c:v>
                </c:pt>
                <c:pt idx="135">
                  <c:v>0.53321075219460767</c:v>
                </c:pt>
                <c:pt idx="136">
                  <c:v>0.2476047868667067</c:v>
                </c:pt>
                <c:pt idx="137">
                  <c:v>1.1220298918535712</c:v>
                </c:pt>
                <c:pt idx="138">
                  <c:v>6.4084137704580407E-2</c:v>
                </c:pt>
                <c:pt idx="139">
                  <c:v>4.8119910778769079E-2</c:v>
                </c:pt>
                <c:pt idx="140">
                  <c:v>4.5105414742544231E-2</c:v>
                </c:pt>
                <c:pt idx="141">
                  <c:v>0.25633655081832157</c:v>
                </c:pt>
                <c:pt idx="142">
                  <c:v>0.29107128878695621</c:v>
                </c:pt>
                <c:pt idx="143">
                  <c:v>0.23479025644616175</c:v>
                </c:pt>
                <c:pt idx="144">
                  <c:v>1.5081477547135484</c:v>
                </c:pt>
                <c:pt idx="145">
                  <c:v>0.53816150803276919</c:v>
                </c:pt>
                <c:pt idx="146">
                  <c:v>1.6996394427436911E-3</c:v>
                </c:pt>
                <c:pt idx="147">
                  <c:v>0.50212244176977383</c:v>
                </c:pt>
                <c:pt idx="148">
                  <c:v>0.68750611202046152</c:v>
                </c:pt>
                <c:pt idx="149">
                  <c:v>0.43110497336325609</c:v>
                </c:pt>
                <c:pt idx="150">
                  <c:v>5.2001818044323193E-3</c:v>
                </c:pt>
                <c:pt idx="151">
                  <c:v>0.10978689645449129</c:v>
                </c:pt>
                <c:pt idx="152">
                  <c:v>2.3728714873662286E-2</c:v>
                </c:pt>
                <c:pt idx="153">
                  <c:v>4.8407437617673001E-3</c:v>
                </c:pt>
                <c:pt idx="154">
                  <c:v>0.69228809519692069</c:v>
                </c:pt>
                <c:pt idx="155">
                  <c:v>0.39214101351535752</c:v>
                </c:pt>
                <c:pt idx="156">
                  <c:v>1.346714881655823</c:v>
                </c:pt>
                <c:pt idx="157">
                  <c:v>4.6571406205912984</c:v>
                </c:pt>
                <c:pt idx="158">
                  <c:v>6.3371031147243704E-4</c:v>
                </c:pt>
                <c:pt idx="159">
                  <c:v>1.1224366076599797E-2</c:v>
                </c:pt>
                <c:pt idx="160">
                  <c:v>0.21555248668162841</c:v>
                </c:pt>
                <c:pt idx="161">
                  <c:v>3.5800191405888318E-2</c:v>
                </c:pt>
                <c:pt idx="162">
                  <c:v>2.968979847680139E-2</c:v>
                </c:pt>
                <c:pt idx="163">
                  <c:v>0.52952759649080172</c:v>
                </c:pt>
                <c:pt idx="164">
                  <c:v>1.0521210012936117E-2</c:v>
                </c:pt>
                <c:pt idx="165">
                  <c:v>2.2920427735169724E-2</c:v>
                </c:pt>
                <c:pt idx="166">
                  <c:v>0.47066672861657416</c:v>
                </c:pt>
                <c:pt idx="167">
                  <c:v>108.59228336671069</c:v>
                </c:pt>
              </c:numCache>
            </c:numRef>
          </c:yVal>
        </c:ser>
        <c:ser>
          <c:idx val="1"/>
          <c:order val="1"/>
          <c:spPr>
            <a:ln w="28575">
              <a:noFill/>
            </a:ln>
          </c:spPr>
          <c:marker>
            <c:symbol val="square"/>
            <c:size val="5"/>
            <c:spPr>
              <a:solidFill>
                <a:srgbClr val="FFFFFF"/>
              </a:solidFill>
              <a:ln>
                <a:solidFill>
                  <a:srgbClr val="FFFFFF"/>
                </a:solidFill>
                <a:prstDash val="solid"/>
              </a:ln>
            </c:spPr>
          </c:marker>
          <c:trendline>
            <c:spPr>
              <a:ln w="12700">
                <a:solidFill>
                  <a:srgbClr val="FF00FF"/>
                </a:solidFill>
                <a:prstDash val="solid"/>
              </a:ln>
            </c:spPr>
            <c:trendlineType val="linear"/>
          </c:trendline>
          <c:xVal>
            <c:numRef>
              <c:f>'Scatter Plot'!$B$12:$B$13</c:f>
              <c:numCache>
                <c:formatCode>General</c:formatCode>
                <c:ptCount val="2"/>
                <c:pt idx="0">
                  <c:v>1E-4</c:v>
                </c:pt>
                <c:pt idx="1">
                  <c:v>10000</c:v>
                </c:pt>
              </c:numCache>
            </c:numRef>
          </c:xVal>
          <c:yVal>
            <c:numRef>
              <c:f>'Scatter Plot'!$C$12:$C$13</c:f>
              <c:numCache>
                <c:formatCode>General</c:formatCode>
                <c:ptCount val="2"/>
                <c:pt idx="0">
                  <c:v>4.0000000000000002E-4</c:v>
                </c:pt>
                <c:pt idx="1">
                  <c:v>40000</c:v>
                </c:pt>
              </c:numCache>
            </c:numRef>
          </c:yVal>
        </c:ser>
        <c:ser>
          <c:idx val="2"/>
          <c:order val="2"/>
          <c:spPr>
            <a:ln w="28575">
              <a:noFill/>
            </a:ln>
          </c:spPr>
          <c:marker>
            <c:symbol val="square"/>
            <c:size val="2"/>
            <c:spPr>
              <a:solidFill>
                <a:srgbClr val="FFFFFF"/>
              </a:solidFill>
              <a:ln>
                <a:solidFill>
                  <a:srgbClr val="FFFFFF"/>
                </a:solidFill>
                <a:prstDash val="solid"/>
              </a:ln>
            </c:spPr>
          </c:marker>
          <c:trendline>
            <c:spPr>
              <a:ln w="12700">
                <a:solidFill>
                  <a:srgbClr val="FF00FF"/>
                </a:solidFill>
                <a:prstDash val="solid"/>
              </a:ln>
            </c:spPr>
            <c:trendlineType val="linear"/>
          </c:trendline>
          <c:xVal>
            <c:numRef>
              <c:f>'Scatter Plot'!$D$12:$D$13</c:f>
              <c:numCache>
                <c:formatCode>General</c:formatCode>
                <c:ptCount val="2"/>
                <c:pt idx="0">
                  <c:v>4.0000000000000002E-4</c:v>
                </c:pt>
                <c:pt idx="1">
                  <c:v>40000</c:v>
                </c:pt>
              </c:numCache>
            </c:numRef>
          </c:xVal>
          <c:yVal>
            <c:numRef>
              <c:f>'Scatter Plot'!$E$12:$E$13</c:f>
              <c:numCache>
                <c:formatCode>General</c:formatCode>
                <c:ptCount val="2"/>
                <c:pt idx="0">
                  <c:v>1E-4</c:v>
                </c:pt>
                <c:pt idx="1">
                  <c:v>10000</c:v>
                </c:pt>
              </c:numCache>
            </c:numRef>
          </c:yVal>
        </c:ser>
        <c:ser>
          <c:idx val="3"/>
          <c:order val="3"/>
          <c:spPr>
            <a:ln w="3175">
              <a:solidFill>
                <a:srgbClr val="000000"/>
              </a:solidFill>
              <a:prstDash val="solid"/>
            </a:ln>
          </c:spPr>
          <c:marker>
            <c:symbol val="x"/>
            <c:size val="9"/>
            <c:spPr>
              <a:noFill/>
              <a:ln>
                <a:solidFill>
                  <a:srgbClr val="FFFFFF"/>
                </a:solidFill>
                <a:prstDash val="solid"/>
              </a:ln>
            </c:spPr>
          </c:marker>
          <c:xVal>
            <c:numRef>
              <c:f>'Scatter Plot'!$F$12:$F$13</c:f>
              <c:numCache>
                <c:formatCode>General</c:formatCode>
                <c:ptCount val="2"/>
                <c:pt idx="0">
                  <c:v>1E-4</c:v>
                </c:pt>
                <c:pt idx="1">
                  <c:v>10000</c:v>
                </c:pt>
              </c:numCache>
            </c:numRef>
          </c:xVal>
          <c:yVal>
            <c:numRef>
              <c:f>'Scatter Plot'!$F$12:$F$13</c:f>
              <c:numCache>
                <c:formatCode>General</c:formatCode>
                <c:ptCount val="2"/>
                <c:pt idx="0">
                  <c:v>1E-4</c:v>
                </c:pt>
                <c:pt idx="1">
                  <c:v>10000</c:v>
                </c:pt>
              </c:numCache>
            </c:numRef>
          </c:yVal>
        </c:ser>
        <c:axId val="90864256"/>
        <c:axId val="91157632"/>
      </c:scatterChart>
      <c:valAx>
        <c:axId val="90864256"/>
        <c:scaling>
          <c:logBase val="10"/>
          <c:orientation val="minMax"/>
        </c:scaling>
        <c:axPos val="b"/>
        <c:title>
          <c:tx>
            <c:rich>
              <a:bodyPr/>
              <a:lstStyle/>
              <a:p>
                <a:pPr>
                  <a:defRPr sz="1200" b="1" i="0" u="none" strike="noStrike" baseline="0">
                    <a:solidFill>
                      <a:srgbClr val="000000"/>
                    </a:solidFill>
                    <a:latin typeface="Arial"/>
                    <a:ea typeface="Arial"/>
                    <a:cs typeface="Arial"/>
                  </a:defRPr>
                </a:pPr>
                <a:r>
                  <a:rPr lang="en-US" altLang="en-US"/>
                  <a:t>Control Sample</a:t>
                </a:r>
              </a:p>
            </c:rich>
          </c:tx>
          <c:layout>
            <c:manualLayout>
              <c:xMode val="edge"/>
              <c:yMode val="edge"/>
              <c:x val="0.45179277744357355"/>
              <c:y val="0.93011867385423452"/>
            </c:manualLayout>
          </c:layout>
          <c:spPr>
            <a:noFill/>
            <a:ln w="25400">
              <a:noFill/>
            </a:ln>
          </c:spPr>
        </c:title>
        <c:numFmt formatCode="0.E+00" sourceLinked="0"/>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zh-CN"/>
          </a:p>
        </c:txPr>
        <c:crossAx val="91157632"/>
        <c:crossesAt val="1.0000000000000133E-12"/>
        <c:crossBetween val="midCat"/>
        <c:majorUnit val="10"/>
        <c:minorUnit val="10"/>
      </c:valAx>
      <c:valAx>
        <c:axId val="91157632"/>
        <c:scaling>
          <c:logBase val="10"/>
          <c:orientation val="minMax"/>
        </c:scaling>
        <c:axPos val="l"/>
        <c:title>
          <c:tx>
            <c:rich>
              <a:bodyPr/>
              <a:lstStyle/>
              <a:p>
                <a:pPr>
                  <a:defRPr sz="1200" b="1" i="0" u="none" strike="noStrike" baseline="0">
                    <a:solidFill>
                      <a:srgbClr val="000000"/>
                    </a:solidFill>
                    <a:latin typeface="Arial"/>
                    <a:ea typeface="Arial"/>
                    <a:cs typeface="Arial"/>
                  </a:defRPr>
                </a:pPr>
                <a:r>
                  <a:rPr lang="en-US" altLang="en-US"/>
                  <a:t>Test Sample</a:t>
                </a:r>
              </a:p>
            </c:rich>
          </c:tx>
          <c:layout>
            <c:manualLayout>
              <c:xMode val="edge"/>
              <c:yMode val="edge"/>
              <c:x val="8.3356601004349364E-3"/>
              <c:y val="0.32564795674988189"/>
            </c:manualLayout>
          </c:layout>
          <c:spPr>
            <a:noFill/>
            <a:ln w="25400">
              <a:noFill/>
            </a:ln>
          </c:spPr>
        </c:title>
        <c:numFmt formatCode="0.E+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zh-CN"/>
          </a:p>
        </c:txPr>
        <c:crossAx val="90864256"/>
        <c:crossesAt val="1.0000000000000125E-11"/>
        <c:crossBetween val="midCat"/>
      </c:valAx>
      <c:spPr>
        <a:noFill/>
        <a:ln w="3175">
          <a:solidFill>
            <a:srgbClr val="00000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zh-CN"/>
    </a:p>
  </c:txPr>
  <c:printSettings>
    <c:headerFooter alignWithMargins="0"/>
    <c:pageMargins b="1" l="0.75000000000000211" r="0.750000000000002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chart>
    <c:plotArea>
      <c:layout>
        <c:manualLayout>
          <c:layoutTarget val="inner"/>
          <c:xMode val="edge"/>
          <c:yMode val="edge"/>
          <c:x val="0.13902870313269344"/>
          <c:y val="5.3719062458700402E-2"/>
          <c:w val="0.83919735264433204"/>
          <c:h val="0.82644711474923549"/>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xVal>
            <c:numRef>
              <c:f>'Volcano Plot'!$N$7:$N$443</c:f>
              <c:numCache>
                <c:formatCode>0.00</c:formatCode>
                <c:ptCount val="437"/>
                <c:pt idx="0">
                  <c:v>0.23499999999999893</c:v>
                </c:pt>
                <c:pt idx="1">
                  <c:v>0.6916666666666651</c:v>
                </c:pt>
                <c:pt idx="2">
                  <c:v>2.3616666666666668</c:v>
                </c:pt>
                <c:pt idx="3">
                  <c:v>1.7383333333333322</c:v>
                </c:pt>
                <c:pt idx="4">
                  <c:v>0.37166666666666753</c:v>
                </c:pt>
                <c:pt idx="5">
                  <c:v>-0.18500000000000158</c:v>
                </c:pt>
                <c:pt idx="6">
                  <c:v>1.3116666666666654</c:v>
                </c:pt>
                <c:pt idx="7">
                  <c:v>1.0016666666666656</c:v>
                </c:pt>
                <c:pt idx="8">
                  <c:v>-0.33500000000000085</c:v>
                </c:pt>
                <c:pt idx="9">
                  <c:v>3.5883333333333329</c:v>
                </c:pt>
                <c:pt idx="10">
                  <c:v>2.7183333333333315</c:v>
                </c:pt>
                <c:pt idx="11">
                  <c:v>4.9283333333333319</c:v>
                </c:pt>
                <c:pt idx="12">
                  <c:v>3.8849999999999993</c:v>
                </c:pt>
                <c:pt idx="13">
                  <c:v>2.9583333333333317</c:v>
                </c:pt>
                <c:pt idx="14">
                  <c:v>1.0183333333333322</c:v>
                </c:pt>
                <c:pt idx="15">
                  <c:v>5.4999999999998869E-2</c:v>
                </c:pt>
                <c:pt idx="16">
                  <c:v>-0.18166666666666445</c:v>
                </c:pt>
                <c:pt idx="17">
                  <c:v>1.1083333333333314</c:v>
                </c:pt>
                <c:pt idx="18">
                  <c:v>2.284999999999997</c:v>
                </c:pt>
                <c:pt idx="19">
                  <c:v>-3.991666666666668</c:v>
                </c:pt>
                <c:pt idx="20">
                  <c:v>2.231666666666666</c:v>
                </c:pt>
                <c:pt idx="21">
                  <c:v>1.5016666666666654</c:v>
                </c:pt>
                <c:pt idx="22">
                  <c:v>1.8616666666666646</c:v>
                </c:pt>
                <c:pt idx="23">
                  <c:v>1.3949999999999994</c:v>
                </c:pt>
                <c:pt idx="24">
                  <c:v>-0.4083333333333381</c:v>
                </c:pt>
                <c:pt idx="25">
                  <c:v>-1.3016666666666687</c:v>
                </c:pt>
                <c:pt idx="26">
                  <c:v>3.4083333333333319</c:v>
                </c:pt>
                <c:pt idx="27">
                  <c:v>1.0283333333333322</c:v>
                </c:pt>
                <c:pt idx="28">
                  <c:v>-0.15833333333333197</c:v>
                </c:pt>
                <c:pt idx="29">
                  <c:v>-5.4999999999998876E-2</c:v>
                </c:pt>
                <c:pt idx="30">
                  <c:v>-1.981666666666668</c:v>
                </c:pt>
                <c:pt idx="31">
                  <c:v>2.6916666666666624</c:v>
                </c:pt>
                <c:pt idx="32">
                  <c:v>1.6516666666666664</c:v>
                </c:pt>
                <c:pt idx="33">
                  <c:v>3.8249999999999988</c:v>
                </c:pt>
                <c:pt idx="34">
                  <c:v>0.23833333333333337</c:v>
                </c:pt>
                <c:pt idx="35">
                  <c:v>1.9983333333333313</c:v>
                </c:pt>
                <c:pt idx="36">
                  <c:v>1.0216666666666674</c:v>
                </c:pt>
                <c:pt idx="37">
                  <c:v>1.7449999999999997</c:v>
                </c:pt>
                <c:pt idx="38">
                  <c:v>1.2983333333333338</c:v>
                </c:pt>
                <c:pt idx="39">
                  <c:v>-0.17500000000000085</c:v>
                </c:pt>
                <c:pt idx="40">
                  <c:v>-0.72500000000000031</c:v>
                </c:pt>
                <c:pt idx="41">
                  <c:v>0.71833333333333194</c:v>
                </c:pt>
                <c:pt idx="42">
                  <c:v>-0.98500000000000043</c:v>
                </c:pt>
                <c:pt idx="43">
                  <c:v>1.2816666666666663</c:v>
                </c:pt>
                <c:pt idx="44">
                  <c:v>2.3649999999999989</c:v>
                </c:pt>
                <c:pt idx="45">
                  <c:v>6.7116666666666669</c:v>
                </c:pt>
                <c:pt idx="46">
                  <c:v>0.61833333333333262</c:v>
                </c:pt>
                <c:pt idx="47">
                  <c:v>1.8150000000000002</c:v>
                </c:pt>
                <c:pt idx="48">
                  <c:v>1.2550000000000003</c:v>
                </c:pt>
                <c:pt idx="49">
                  <c:v>2.1783333333333332</c:v>
                </c:pt>
                <c:pt idx="50">
                  <c:v>-0.29166666666666674</c:v>
                </c:pt>
                <c:pt idx="51">
                  <c:v>-0.38500000000000034</c:v>
                </c:pt>
                <c:pt idx="52">
                  <c:v>1.4016666666666651</c:v>
                </c:pt>
                <c:pt idx="53">
                  <c:v>0.40499999999999908</c:v>
                </c:pt>
                <c:pt idx="54">
                  <c:v>1.2649999999999981</c:v>
                </c:pt>
                <c:pt idx="55">
                  <c:v>-2.0416666666666679</c:v>
                </c:pt>
                <c:pt idx="56">
                  <c:v>-1.5783333333333336</c:v>
                </c:pt>
                <c:pt idx="57">
                  <c:v>0.29833333333333167</c:v>
                </c:pt>
                <c:pt idx="58">
                  <c:v>1.2616666666666667</c:v>
                </c:pt>
                <c:pt idx="59">
                  <c:v>2.1383333333333328</c:v>
                </c:pt>
                <c:pt idx="60">
                  <c:v>2.7983333333333307</c:v>
                </c:pt>
                <c:pt idx="61">
                  <c:v>3.158333333333331</c:v>
                </c:pt>
                <c:pt idx="62">
                  <c:v>0.56833333333333402</c:v>
                </c:pt>
                <c:pt idx="63">
                  <c:v>1.008333333333334</c:v>
                </c:pt>
                <c:pt idx="64">
                  <c:v>-0.37833333333333502</c:v>
                </c:pt>
                <c:pt idx="65">
                  <c:v>9.668333333333333</c:v>
                </c:pt>
                <c:pt idx="66">
                  <c:v>1.8683333333333314</c:v>
                </c:pt>
                <c:pt idx="67">
                  <c:v>-3.4383333333333348</c:v>
                </c:pt>
                <c:pt idx="68">
                  <c:v>1.1783333333333315</c:v>
                </c:pt>
                <c:pt idx="69">
                  <c:v>0.63166666666666516</c:v>
                </c:pt>
                <c:pt idx="70">
                  <c:v>2.5183333333333335</c:v>
                </c:pt>
                <c:pt idx="71">
                  <c:v>0.68499999999999894</c:v>
                </c:pt>
                <c:pt idx="72">
                  <c:v>1.1016666666666666</c:v>
                </c:pt>
                <c:pt idx="73">
                  <c:v>1.2883333333333324</c:v>
                </c:pt>
                <c:pt idx="74">
                  <c:v>0.67833333333333212</c:v>
                </c:pt>
                <c:pt idx="75">
                  <c:v>-0.41500000000000259</c:v>
                </c:pt>
                <c:pt idx="76">
                  <c:v>3.1749999999999976</c:v>
                </c:pt>
                <c:pt idx="77">
                  <c:v>1.0783333333333331</c:v>
                </c:pt>
                <c:pt idx="78">
                  <c:v>-0.10166666666666865</c:v>
                </c:pt>
                <c:pt idx="79">
                  <c:v>1.5283333333333318</c:v>
                </c:pt>
                <c:pt idx="80">
                  <c:v>0.13833333333333167</c:v>
                </c:pt>
                <c:pt idx="81">
                  <c:v>0.97833333333333283</c:v>
                </c:pt>
                <c:pt idx="82">
                  <c:v>-1.2816666666666676</c:v>
                </c:pt>
                <c:pt idx="83">
                  <c:v>0.67833333333333246</c:v>
                </c:pt>
                <c:pt idx="84">
                  <c:v>-6.6672222222222208</c:v>
                </c:pt>
                <c:pt idx="85">
                  <c:v>5.5627777777777787</c:v>
                </c:pt>
                <c:pt idx="86">
                  <c:v>4.5327777777777793</c:v>
                </c:pt>
                <c:pt idx="87">
                  <c:v>3.7694444444444444</c:v>
                </c:pt>
                <c:pt idx="88">
                  <c:v>-5.743888888888887</c:v>
                </c:pt>
                <c:pt idx="89">
                  <c:v>7.9461111111111107</c:v>
                </c:pt>
                <c:pt idx="90">
                  <c:v>-2.1005555555555562</c:v>
                </c:pt>
                <c:pt idx="91">
                  <c:v>2.0594444444444444</c:v>
                </c:pt>
                <c:pt idx="92">
                  <c:v>-1.163888888888889</c:v>
                </c:pt>
                <c:pt idx="93">
                  <c:v>5.1627777777777784</c:v>
                </c:pt>
                <c:pt idx="94">
                  <c:v>5.5427777777777765</c:v>
                </c:pt>
                <c:pt idx="95">
                  <c:v>4.7761111111111116</c:v>
                </c:pt>
                <c:pt idx="96">
                  <c:v>5.6994444444444445</c:v>
                </c:pt>
                <c:pt idx="97">
                  <c:v>0.73611111111111205</c:v>
                </c:pt>
                <c:pt idx="98">
                  <c:v>2.6261111111111104</c:v>
                </c:pt>
                <c:pt idx="99">
                  <c:v>-5.1838888888888883</c:v>
                </c:pt>
                <c:pt idx="100">
                  <c:v>9.4594444444444452</c:v>
                </c:pt>
                <c:pt idx="101">
                  <c:v>-1.0905555555555557</c:v>
                </c:pt>
                <c:pt idx="102">
                  <c:v>1.3661111111111099</c:v>
                </c:pt>
                <c:pt idx="103">
                  <c:v>-1.4972222222222227</c:v>
                </c:pt>
                <c:pt idx="104">
                  <c:v>-1.6138888888888878</c:v>
                </c:pt>
                <c:pt idx="105">
                  <c:v>9.0494444444444433</c:v>
                </c:pt>
                <c:pt idx="106">
                  <c:v>-6.3888888888888898E-2</c:v>
                </c:pt>
                <c:pt idx="107">
                  <c:v>-5.0338888888888897</c:v>
                </c:pt>
                <c:pt idx="108">
                  <c:v>9.3494444444444422</c:v>
                </c:pt>
                <c:pt idx="109">
                  <c:v>-4.060555555555557</c:v>
                </c:pt>
                <c:pt idx="110">
                  <c:v>6.2627777777777771</c:v>
                </c:pt>
                <c:pt idx="111">
                  <c:v>-6.5338888888888853</c:v>
                </c:pt>
                <c:pt idx="112">
                  <c:v>0.57277777777777894</c:v>
                </c:pt>
                <c:pt idx="113">
                  <c:v>5.4994444444444444</c:v>
                </c:pt>
                <c:pt idx="114">
                  <c:v>3.87611111111111</c:v>
                </c:pt>
                <c:pt idx="115">
                  <c:v>2.7527777777777764</c:v>
                </c:pt>
                <c:pt idx="116">
                  <c:v>2.0727777777777763</c:v>
                </c:pt>
                <c:pt idx="117">
                  <c:v>3.4761111111111114</c:v>
                </c:pt>
                <c:pt idx="118">
                  <c:v>-0.84722222222222177</c:v>
                </c:pt>
                <c:pt idx="119">
                  <c:v>5.6127777777777785</c:v>
                </c:pt>
                <c:pt idx="120">
                  <c:v>3.5494444444444446</c:v>
                </c:pt>
                <c:pt idx="121">
                  <c:v>-5.3338888888888869</c:v>
                </c:pt>
                <c:pt idx="122">
                  <c:v>6.6827777777777806</c:v>
                </c:pt>
                <c:pt idx="123">
                  <c:v>0.32944444444444465</c:v>
                </c:pt>
                <c:pt idx="124">
                  <c:v>-0.26055555555555554</c:v>
                </c:pt>
                <c:pt idx="125">
                  <c:v>1.7461111111111123</c:v>
                </c:pt>
                <c:pt idx="126">
                  <c:v>0.72277777777777796</c:v>
                </c:pt>
                <c:pt idx="127">
                  <c:v>1.3927777777777781</c:v>
                </c:pt>
                <c:pt idx="128">
                  <c:v>4.1994444444444454</c:v>
                </c:pt>
                <c:pt idx="129">
                  <c:v>7.1661111111111113</c:v>
                </c:pt>
                <c:pt idx="130">
                  <c:v>-1.4372222222222217</c:v>
                </c:pt>
                <c:pt idx="131">
                  <c:v>3.4327777777777784</c:v>
                </c:pt>
                <c:pt idx="132">
                  <c:v>2.966111111111112</c:v>
                </c:pt>
                <c:pt idx="133">
                  <c:v>-0.78722222222222127</c:v>
                </c:pt>
                <c:pt idx="134">
                  <c:v>1.8661111111111128</c:v>
                </c:pt>
                <c:pt idx="135">
                  <c:v>1.9327777777777775</c:v>
                </c:pt>
                <c:pt idx="136">
                  <c:v>0.92277777777777825</c:v>
                </c:pt>
                <c:pt idx="137">
                  <c:v>3.2127777777777773</c:v>
                </c:pt>
                <c:pt idx="138">
                  <c:v>-2.2372222222222229</c:v>
                </c:pt>
                <c:pt idx="139">
                  <c:v>-1.8272222222222223</c:v>
                </c:pt>
                <c:pt idx="140">
                  <c:v>-1.0438888888888884</c:v>
                </c:pt>
                <c:pt idx="141">
                  <c:v>3.4327777777777775</c:v>
                </c:pt>
                <c:pt idx="142">
                  <c:v>2.0727777777777785</c:v>
                </c:pt>
                <c:pt idx="143">
                  <c:v>2.4561111111111114</c:v>
                </c:pt>
                <c:pt idx="144">
                  <c:v>6.1094444444444447</c:v>
                </c:pt>
                <c:pt idx="145">
                  <c:v>2.2994444444444446</c:v>
                </c:pt>
                <c:pt idx="146">
                  <c:v>-7.1105555555555542</c:v>
                </c:pt>
                <c:pt idx="147">
                  <c:v>9.8427777777777781</c:v>
                </c:pt>
                <c:pt idx="148">
                  <c:v>0.70277777777777728</c:v>
                </c:pt>
                <c:pt idx="149">
                  <c:v>9.6227777777777774</c:v>
                </c:pt>
                <c:pt idx="150">
                  <c:v>-3.8772222222222212</c:v>
                </c:pt>
                <c:pt idx="151">
                  <c:v>1.5894444444444453</c:v>
                </c:pt>
                <c:pt idx="152">
                  <c:v>-0.40388888888888963</c:v>
                </c:pt>
                <c:pt idx="153">
                  <c:v>-1.0338888888888886</c:v>
                </c:pt>
                <c:pt idx="154">
                  <c:v>10.306111111111113</c:v>
                </c:pt>
                <c:pt idx="155">
                  <c:v>0.49277777777777704</c:v>
                </c:pt>
                <c:pt idx="156">
                  <c:v>3.5094444444444441</c:v>
                </c:pt>
                <c:pt idx="157">
                  <c:v>3.7061111111111118</c:v>
                </c:pt>
                <c:pt idx="158">
                  <c:v>-11.537222222222224</c:v>
                </c:pt>
                <c:pt idx="159">
                  <c:v>4.3594444444444447</c:v>
                </c:pt>
                <c:pt idx="160">
                  <c:v>8.0661111111111126</c:v>
                </c:pt>
                <c:pt idx="161">
                  <c:v>-0.88388888888888983</c:v>
                </c:pt>
                <c:pt idx="162">
                  <c:v>0.2561111111111109</c:v>
                </c:pt>
                <c:pt idx="163">
                  <c:v>6.312777777777776</c:v>
                </c:pt>
                <c:pt idx="164">
                  <c:v>-4.8872222222222215</c:v>
                </c:pt>
                <c:pt idx="165">
                  <c:v>2.7294444444444452</c:v>
                </c:pt>
                <c:pt idx="166">
                  <c:v>3.7061111111111105</c:v>
                </c:pt>
                <c:pt idx="167">
                  <c:v>9.1561111111111106</c:v>
                </c:pt>
              </c:numCache>
            </c:numRef>
          </c:xVal>
          <c:yVal>
            <c:numRef>
              <c:f>'Volcano Plot'!$O$7:$O$443</c:f>
              <c:numCache>
                <c:formatCode>0.0E+00</c:formatCode>
                <c:ptCount val="437"/>
                <c:pt idx="0">
                  <c:v>0.18496346896137661</c:v>
                </c:pt>
                <c:pt idx="1">
                  <c:v>3.5272043740868876E-2</c:v>
                </c:pt>
                <c:pt idx="2">
                  <c:v>4.4142629661941052E-6</c:v>
                </c:pt>
                <c:pt idx="3">
                  <c:v>6.3019644434629738E-5</c:v>
                </c:pt>
                <c:pt idx="4">
                  <c:v>1.704565160787341E-3</c:v>
                </c:pt>
                <c:pt idx="5">
                  <c:v>0.39410580347904445</c:v>
                </c:pt>
                <c:pt idx="6">
                  <c:v>2.3590670930362333E-7</c:v>
                </c:pt>
                <c:pt idx="7">
                  <c:v>6.0018487919820222E-4</c:v>
                </c:pt>
                <c:pt idx="8">
                  <c:v>0.14648769781791188</c:v>
                </c:pt>
                <c:pt idx="9">
                  <c:v>5.8522403862597315E-5</c:v>
                </c:pt>
                <c:pt idx="10">
                  <c:v>3.9743568072322562E-5</c:v>
                </c:pt>
                <c:pt idx="11">
                  <c:v>1.1329304251440666E-5</c:v>
                </c:pt>
                <c:pt idx="12">
                  <c:v>5.5316176848326318E-7</c:v>
                </c:pt>
                <c:pt idx="13">
                  <c:v>8.8761721299275027E-10</c:v>
                </c:pt>
                <c:pt idx="14">
                  <c:v>3.8283822661195365E-3</c:v>
                </c:pt>
                <c:pt idx="15">
                  <c:v>0.70349172090119061</c:v>
                </c:pt>
                <c:pt idx="16">
                  <c:v>0.35834856127939019</c:v>
                </c:pt>
                <c:pt idx="17">
                  <c:v>5.576421711651585E-5</c:v>
                </c:pt>
                <c:pt idx="18">
                  <c:v>2.5338260863154688E-4</c:v>
                </c:pt>
                <c:pt idx="19">
                  <c:v>5.2091888939826463E-2</c:v>
                </c:pt>
                <c:pt idx="20">
                  <c:v>6.6731107833202034E-6</c:v>
                </c:pt>
                <c:pt idx="21">
                  <c:v>1.6407238467822209E-2</c:v>
                </c:pt>
                <c:pt idx="22">
                  <c:v>4.0032819331933207E-6</c:v>
                </c:pt>
                <c:pt idx="23">
                  <c:v>1.1393066512698641E-4</c:v>
                </c:pt>
                <c:pt idx="24">
                  <c:v>0.70498864426578467</c:v>
                </c:pt>
                <c:pt idx="25">
                  <c:v>3.6770258059320429E-4</c:v>
                </c:pt>
                <c:pt idx="26">
                  <c:v>9.4724409841187278E-8</c:v>
                </c:pt>
                <c:pt idx="27">
                  <c:v>8.9671533742221443E-5</c:v>
                </c:pt>
                <c:pt idx="28">
                  <c:v>0.77883161162290027</c:v>
                </c:pt>
                <c:pt idx="29">
                  <c:v>0.96727073844497502</c:v>
                </c:pt>
                <c:pt idx="30">
                  <c:v>1.109551345940925E-5</c:v>
                </c:pt>
                <c:pt idx="31">
                  <c:v>8.0589379539448985E-7</c:v>
                </c:pt>
                <c:pt idx="32">
                  <c:v>1.435353964141795E-4</c:v>
                </c:pt>
                <c:pt idx="33">
                  <c:v>1.3923604625672081E-7</c:v>
                </c:pt>
                <c:pt idx="34">
                  <c:v>3.1556427619917511E-2</c:v>
                </c:pt>
                <c:pt idx="35">
                  <c:v>7.5092016849945687E-7</c:v>
                </c:pt>
                <c:pt idx="36">
                  <c:v>1.2398937729481736E-6</c:v>
                </c:pt>
                <c:pt idx="37">
                  <c:v>1.0099749298859987E-5</c:v>
                </c:pt>
                <c:pt idx="38">
                  <c:v>2.0968567521551851E-5</c:v>
                </c:pt>
                <c:pt idx="39">
                  <c:v>7.4262511642324595E-4</c:v>
                </c:pt>
                <c:pt idx="40">
                  <c:v>7.4775020427190792E-4</c:v>
                </c:pt>
                <c:pt idx="41">
                  <c:v>1.9772256776311482E-3</c:v>
                </c:pt>
                <c:pt idx="42">
                  <c:v>7.5997324540876599E-7</c:v>
                </c:pt>
                <c:pt idx="43">
                  <c:v>2.7289970526073298E-6</c:v>
                </c:pt>
                <c:pt idx="44">
                  <c:v>1.4570257944123024E-5</c:v>
                </c:pt>
                <c:pt idx="45">
                  <c:v>2.4979746882435081E-6</c:v>
                </c:pt>
                <c:pt idx="46">
                  <c:v>2.2885842550396302E-3</c:v>
                </c:pt>
                <c:pt idx="47">
                  <c:v>1.9580253129765621E-5</c:v>
                </c:pt>
                <c:pt idx="48">
                  <c:v>4.6348614948069799E-6</c:v>
                </c:pt>
                <c:pt idx="49">
                  <c:v>1.8784670142898217E-7</c:v>
                </c:pt>
                <c:pt idx="50">
                  <c:v>1.1990896591795093E-3</c:v>
                </c:pt>
                <c:pt idx="51">
                  <c:v>1.5150063335543735E-3</c:v>
                </c:pt>
                <c:pt idx="52">
                  <c:v>1.4379472701143183E-8</c:v>
                </c:pt>
                <c:pt idx="53">
                  <c:v>2.0425205446027449E-2</c:v>
                </c:pt>
                <c:pt idx="54">
                  <c:v>2.1775530714488074E-3</c:v>
                </c:pt>
                <c:pt idx="55">
                  <c:v>7.8052178040866288E-5</c:v>
                </c:pt>
                <c:pt idx="56">
                  <c:v>6.3314146418272626E-4</c:v>
                </c:pt>
                <c:pt idx="57">
                  <c:v>3.0634968830613361E-2</c:v>
                </c:pt>
                <c:pt idx="58">
                  <c:v>6.6671880913691194E-5</c:v>
                </c:pt>
                <c:pt idx="59">
                  <c:v>3.2538137724046576E-7</c:v>
                </c:pt>
                <c:pt idx="60">
                  <c:v>4.3906495119676779E-7</c:v>
                </c:pt>
                <c:pt idx="61">
                  <c:v>7.9832981452862851E-8</c:v>
                </c:pt>
                <c:pt idx="62">
                  <c:v>1.8856899635916001E-4</c:v>
                </c:pt>
                <c:pt idx="63">
                  <c:v>1.2719312653163074E-3</c:v>
                </c:pt>
                <c:pt idx="64">
                  <c:v>1.45896077974413E-3</c:v>
                </c:pt>
                <c:pt idx="65">
                  <c:v>2.4121588087810267E-7</c:v>
                </c:pt>
                <c:pt idx="66">
                  <c:v>1.0374467265106819E-3</c:v>
                </c:pt>
                <c:pt idx="67">
                  <c:v>3.1309524152728433E-6</c:v>
                </c:pt>
                <c:pt idx="68">
                  <c:v>6.8007223393491302E-5</c:v>
                </c:pt>
                <c:pt idx="69">
                  <c:v>2.5795318255397897E-3</c:v>
                </c:pt>
                <c:pt idx="70">
                  <c:v>3.0274799621354516E-4</c:v>
                </c:pt>
                <c:pt idx="71">
                  <c:v>7.5043997453436571E-5</c:v>
                </c:pt>
                <c:pt idx="72">
                  <c:v>4.0804937471090913E-5</c:v>
                </c:pt>
                <c:pt idx="73">
                  <c:v>9.3955097603825928E-6</c:v>
                </c:pt>
                <c:pt idx="74">
                  <c:v>1.2619902726760127E-5</c:v>
                </c:pt>
                <c:pt idx="75">
                  <c:v>1.1157780720928428E-3</c:v>
                </c:pt>
                <c:pt idx="76">
                  <c:v>9.1008047597020191E-5</c:v>
                </c:pt>
                <c:pt idx="77">
                  <c:v>4.3810135458711768E-4</c:v>
                </c:pt>
                <c:pt idx="78">
                  <c:v>0.38584616744496469</c:v>
                </c:pt>
                <c:pt idx="79">
                  <c:v>1.3439302485494713E-3</c:v>
                </c:pt>
                <c:pt idx="80">
                  <c:v>0.36766093234730046</c:v>
                </c:pt>
                <c:pt idx="81">
                  <c:v>1.4911218237372424E-4</c:v>
                </c:pt>
                <c:pt idx="82">
                  <c:v>1.7851351490504209E-3</c:v>
                </c:pt>
                <c:pt idx="83">
                  <c:v>7.2273823427141141E-4</c:v>
                </c:pt>
                <c:pt idx="84">
                  <c:v>1.8827708023268521E-3</c:v>
                </c:pt>
                <c:pt idx="85">
                  <c:v>9.2809831773120563E-7</c:v>
                </c:pt>
                <c:pt idx="86">
                  <c:v>4.7429723250278555E-7</c:v>
                </c:pt>
                <c:pt idx="87">
                  <c:v>4.783089443294432E-6</c:v>
                </c:pt>
                <c:pt idx="88">
                  <c:v>8.1018490018000219E-4</c:v>
                </c:pt>
                <c:pt idx="89">
                  <c:v>4.3787400383345966E-9</c:v>
                </c:pt>
                <c:pt idx="90">
                  <c:v>1.8912617763570357E-3</c:v>
                </c:pt>
                <c:pt idx="91">
                  <c:v>4.9356498050619463E-5</c:v>
                </c:pt>
                <c:pt idx="92">
                  <c:v>1.1572180471042991E-4</c:v>
                </c:pt>
                <c:pt idx="93">
                  <c:v>2.4477167893480246E-5</c:v>
                </c:pt>
                <c:pt idx="94">
                  <c:v>1.0770560573289606E-5</c:v>
                </c:pt>
                <c:pt idx="95">
                  <c:v>4.9077677930910452E-7</c:v>
                </c:pt>
                <c:pt idx="96">
                  <c:v>6.2736020851756588E-10</c:v>
                </c:pt>
                <c:pt idx="97">
                  <c:v>1.7823853549334766E-2</c:v>
                </c:pt>
                <c:pt idx="98">
                  <c:v>7.680155077502065E-4</c:v>
                </c:pt>
                <c:pt idx="99">
                  <c:v>2.1288057133420662E-4</c:v>
                </c:pt>
                <c:pt idx="100">
                  <c:v>3.8972126073091402E-6</c:v>
                </c:pt>
                <c:pt idx="101">
                  <c:v>6.3365290771035462E-3</c:v>
                </c:pt>
                <c:pt idx="102">
                  <c:v>0.13299535661675194</c:v>
                </c:pt>
                <c:pt idx="103">
                  <c:v>6.1008336102132143E-4</c:v>
                </c:pt>
                <c:pt idx="104">
                  <c:v>1.1769402603519386E-3</c:v>
                </c:pt>
                <c:pt idx="105">
                  <c:v>5.5464970585162963E-7</c:v>
                </c:pt>
                <c:pt idx="106">
                  <c:v>0.59503091592121038</c:v>
                </c:pt>
                <c:pt idx="107">
                  <c:v>4.480257057750737E-4</c:v>
                </c:pt>
                <c:pt idx="108">
                  <c:v>1.6861404293824619E-6</c:v>
                </c:pt>
                <c:pt idx="109">
                  <c:v>1.4434497672501936E-3</c:v>
                </c:pt>
                <c:pt idx="110">
                  <c:v>2.7891271984358479E-6</c:v>
                </c:pt>
                <c:pt idx="111">
                  <c:v>5.2268366812767582E-4</c:v>
                </c:pt>
                <c:pt idx="112">
                  <c:v>0.19810700652824836</c:v>
                </c:pt>
                <c:pt idx="113">
                  <c:v>1.9016715701150713E-4</c:v>
                </c:pt>
                <c:pt idx="114">
                  <c:v>8.8576309622918649E-7</c:v>
                </c:pt>
                <c:pt idx="115">
                  <c:v>7.2425583838103607E-5</c:v>
                </c:pt>
                <c:pt idx="116">
                  <c:v>3.8750916615024766E-6</c:v>
                </c:pt>
                <c:pt idx="117">
                  <c:v>7.4650466453173293E-7</c:v>
                </c:pt>
                <c:pt idx="118">
                  <c:v>2.311037043173599E-3</c:v>
                </c:pt>
                <c:pt idx="119">
                  <c:v>3.0678807438248151E-8</c:v>
                </c:pt>
                <c:pt idx="120">
                  <c:v>4.779453952452953E-6</c:v>
                </c:pt>
                <c:pt idx="121">
                  <c:v>8.8944839554620943E-4</c:v>
                </c:pt>
                <c:pt idx="122">
                  <c:v>9.2453889080458888E-8</c:v>
                </c:pt>
                <c:pt idx="123">
                  <c:v>0.10862573412290152</c:v>
                </c:pt>
                <c:pt idx="124">
                  <c:v>0.13778334957666188</c:v>
                </c:pt>
                <c:pt idx="125">
                  <c:v>1.3409839559391541E-5</c:v>
                </c:pt>
                <c:pt idx="126">
                  <c:v>4.5745497538790727E-3</c:v>
                </c:pt>
                <c:pt idx="127">
                  <c:v>2.3449361239047967E-4</c:v>
                </c:pt>
                <c:pt idx="128">
                  <c:v>3.1571073227151502E-6</c:v>
                </c:pt>
                <c:pt idx="129">
                  <c:v>2.9388342191674174E-5</c:v>
                </c:pt>
                <c:pt idx="130">
                  <c:v>1.9387405043608359E-3</c:v>
                </c:pt>
                <c:pt idx="131">
                  <c:v>9.8604493003342042E-7</c:v>
                </c:pt>
                <c:pt idx="132">
                  <c:v>7.6461068936612509E-7</c:v>
                </c:pt>
                <c:pt idx="133">
                  <c:v>8.5620910511165441E-3</c:v>
                </c:pt>
                <c:pt idx="134">
                  <c:v>7.156830693854945E-5</c:v>
                </c:pt>
                <c:pt idx="135">
                  <c:v>9.3086742662535872E-6</c:v>
                </c:pt>
                <c:pt idx="136">
                  <c:v>3.9078489085311316E-3</c:v>
                </c:pt>
                <c:pt idx="137">
                  <c:v>4.1569067573249538E-4</c:v>
                </c:pt>
                <c:pt idx="138">
                  <c:v>1.1680010563406311E-3</c:v>
                </c:pt>
                <c:pt idx="139">
                  <c:v>4.7994594240674329E-3</c:v>
                </c:pt>
                <c:pt idx="140">
                  <c:v>6.100938405926425E-4</c:v>
                </c:pt>
                <c:pt idx="141">
                  <c:v>1.7277020725400648E-7</c:v>
                </c:pt>
                <c:pt idx="142">
                  <c:v>8.4932805137519003E-7</c:v>
                </c:pt>
                <c:pt idx="143">
                  <c:v>1.4469713710334204E-6</c:v>
                </c:pt>
                <c:pt idx="144">
                  <c:v>4.6639306315712191E-8</c:v>
                </c:pt>
                <c:pt idx="145">
                  <c:v>1.3026839942935302E-5</c:v>
                </c:pt>
                <c:pt idx="146">
                  <c:v>5.890905369222082E-4</c:v>
                </c:pt>
                <c:pt idx="147">
                  <c:v>1.1582545805912679E-5</c:v>
                </c:pt>
                <c:pt idx="148">
                  <c:v>5.8161037680224507E-3</c:v>
                </c:pt>
                <c:pt idx="149">
                  <c:v>2.9055339888130671E-4</c:v>
                </c:pt>
                <c:pt idx="150">
                  <c:v>6.8028709130651531E-4</c:v>
                </c:pt>
                <c:pt idx="151">
                  <c:v>1.0439827339086145E-4</c:v>
                </c:pt>
                <c:pt idx="152">
                  <c:v>8.3384591343986153E-2</c:v>
                </c:pt>
                <c:pt idx="153">
                  <c:v>3.1248979801976315E-2</c:v>
                </c:pt>
                <c:pt idx="154">
                  <c:v>2.8835018934471843E-8</c:v>
                </c:pt>
                <c:pt idx="155">
                  <c:v>1.3641112217401325E-2</c:v>
                </c:pt>
                <c:pt idx="156">
                  <c:v>2.1414063394191341E-6</c:v>
                </c:pt>
                <c:pt idx="157">
                  <c:v>3.0266218256461497E-7</c:v>
                </c:pt>
                <c:pt idx="158">
                  <c:v>5.0505038780740343E-4</c:v>
                </c:pt>
                <c:pt idx="159">
                  <c:v>5.3836636970935515E-5</c:v>
                </c:pt>
                <c:pt idx="160">
                  <c:v>3.0144476148402036E-5</c:v>
                </c:pt>
                <c:pt idx="161">
                  <c:v>2.2806948917160608E-2</c:v>
                </c:pt>
                <c:pt idx="162">
                  <c:v>0.29058811186579603</c:v>
                </c:pt>
                <c:pt idx="163">
                  <c:v>4.224885764871776E-4</c:v>
                </c:pt>
                <c:pt idx="164">
                  <c:v>2.2660116438530696E-4</c:v>
                </c:pt>
                <c:pt idx="165">
                  <c:v>2.4713876538283141E-5</c:v>
                </c:pt>
                <c:pt idx="166">
                  <c:v>2.5716483569203696E-6</c:v>
                </c:pt>
                <c:pt idx="167">
                  <c:v>2.8613522221745504E-7</c:v>
                </c:pt>
              </c:numCache>
            </c:numRef>
          </c:yVal>
        </c:ser>
        <c:ser>
          <c:idx val="1"/>
          <c:order val="1"/>
          <c:spPr>
            <a:ln w="3175">
              <a:solidFill>
                <a:srgbClr val="0000FF"/>
              </a:solidFill>
              <a:prstDash val="solid"/>
            </a:ln>
          </c:spPr>
          <c:marker>
            <c:symbol val="square"/>
            <c:size val="3"/>
            <c:spPr>
              <a:noFill/>
              <a:ln w="9525">
                <a:noFill/>
              </a:ln>
            </c:spPr>
          </c:marker>
          <c:xVal>
            <c:numRef>
              <c:f>'Volcano Plot'!$B$9:$B$10</c:f>
              <c:numCache>
                <c:formatCode>0.00</c:formatCode>
                <c:ptCount val="2"/>
                <c:pt idx="0">
                  <c:v>-22</c:v>
                </c:pt>
                <c:pt idx="1">
                  <c:v>21</c:v>
                </c:pt>
              </c:numCache>
            </c:numRef>
          </c:xVal>
          <c:yVal>
            <c:numRef>
              <c:f>'Volcano Plot'!$C$9:$C$10</c:f>
              <c:numCache>
                <c:formatCode>General</c:formatCode>
                <c:ptCount val="2"/>
                <c:pt idx="0">
                  <c:v>1E-3</c:v>
                </c:pt>
                <c:pt idx="1">
                  <c:v>1E-3</c:v>
                </c:pt>
              </c:numCache>
            </c:numRef>
          </c:yVal>
        </c:ser>
        <c:ser>
          <c:idx val="2"/>
          <c:order val="2"/>
          <c:spPr>
            <a:ln w="3175">
              <a:solidFill>
                <a:srgbClr val="FF00FF"/>
              </a:solidFill>
              <a:prstDash val="solid"/>
            </a:ln>
          </c:spPr>
          <c:marker>
            <c:symbol val="triangle"/>
            <c:size val="5"/>
            <c:spPr>
              <a:noFill/>
              <a:ln w="9525">
                <a:noFill/>
              </a:ln>
            </c:spPr>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1E-10</c:v>
                </c:pt>
              </c:numCache>
            </c:numRef>
          </c:yVal>
        </c:ser>
        <c:ser>
          <c:idx val="3"/>
          <c:order val="3"/>
          <c:spPr>
            <a:ln w="3175">
              <a:solidFill>
                <a:srgbClr val="000000"/>
              </a:solidFill>
              <a:prstDash val="solid"/>
            </a:ln>
          </c:spPr>
          <c:marker>
            <c:symbol val="x"/>
            <c:size val="3"/>
            <c:spPr>
              <a:noFill/>
              <a:ln w="9525">
                <a:noFill/>
              </a:ln>
            </c:spPr>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1E-10</c:v>
                </c:pt>
              </c:numCache>
            </c:numRef>
          </c:yVal>
        </c:ser>
        <c:ser>
          <c:idx val="4"/>
          <c:order val="4"/>
          <c:spPr>
            <a:ln w="3175">
              <a:solidFill>
                <a:srgbClr val="FF00FF"/>
              </a:solidFill>
              <a:prstDash val="solid"/>
            </a:ln>
          </c:spPr>
          <c:marker>
            <c:symbol val="star"/>
            <c:size val="3"/>
            <c:spPr>
              <a:noFill/>
              <a:ln w="9525">
                <a:noFill/>
              </a:ln>
            </c:spPr>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1E-10</c:v>
                </c:pt>
              </c:numCache>
            </c:numRef>
          </c:yVal>
        </c:ser>
        <c:axId val="91352064"/>
        <c:axId val="91354624"/>
      </c:scatterChart>
      <c:valAx>
        <c:axId val="91352064"/>
        <c:scaling>
          <c:orientation val="minMax"/>
          <c:max val="10"/>
          <c:min val="-7"/>
        </c:scaling>
        <c:axPos val="b"/>
        <c:title>
          <c:tx>
            <c:rich>
              <a:bodyPr/>
              <a:lstStyle/>
              <a:p>
                <a:pPr>
                  <a:defRPr sz="1150" b="1" i="0" u="none" strike="noStrike" baseline="0">
                    <a:solidFill>
                      <a:srgbClr val="000000"/>
                    </a:solidFill>
                    <a:latin typeface="Arial"/>
                    <a:ea typeface="Arial"/>
                    <a:cs typeface="Arial"/>
                  </a:defRPr>
                </a:pPr>
                <a:r>
                  <a:rPr lang="en-US" altLang="en-US"/>
                  <a:t>Log2(Fold Difference)</a:t>
                </a:r>
              </a:p>
            </c:rich>
          </c:tx>
          <c:layout>
            <c:manualLayout>
              <c:xMode val="edge"/>
              <c:yMode val="edge"/>
              <c:x val="0.36348468168427345"/>
              <c:y val="0.93388523966663672"/>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zh-CN"/>
          </a:p>
        </c:txPr>
        <c:crossAx val="91354624"/>
        <c:crosses val="max"/>
        <c:crossBetween val="midCat"/>
        <c:majorUnit val="2"/>
        <c:minorUnit val="0.2"/>
      </c:valAx>
      <c:valAx>
        <c:axId val="91354624"/>
        <c:scaling>
          <c:logBase val="10"/>
          <c:orientation val="maxMin"/>
        </c:scaling>
        <c:axPos val="l"/>
        <c:title>
          <c:tx>
            <c:rich>
              <a:bodyPr/>
              <a:lstStyle/>
              <a:p>
                <a:pPr>
                  <a:defRPr sz="1150" b="1" i="0" u="none" strike="noStrike" baseline="0">
                    <a:solidFill>
                      <a:srgbClr val="000000"/>
                    </a:solidFill>
                    <a:latin typeface="Arial"/>
                    <a:ea typeface="Arial"/>
                    <a:cs typeface="Arial"/>
                  </a:defRPr>
                </a:pPr>
                <a:r>
                  <a:rPr lang="en-US" altLang="en-US"/>
                  <a:t>p Value</a:t>
                </a:r>
              </a:p>
            </c:rich>
          </c:tx>
          <c:layout>
            <c:manualLayout>
              <c:xMode val="edge"/>
              <c:yMode val="edge"/>
              <c:x val="8.3752230802827295E-3"/>
              <c:y val="0.40495908622712568"/>
            </c:manualLayout>
          </c:layout>
          <c:spPr>
            <a:noFill/>
            <a:ln w="25400">
              <a:noFill/>
            </a:ln>
          </c:spPr>
        </c:title>
        <c:numFmt formatCode="0.E+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zh-CN"/>
          </a:p>
        </c:txPr>
        <c:crossAx val="91352064"/>
        <c:crossesAt val="-7"/>
        <c:crossBetween val="midCat"/>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zh-CN"/>
    </a:p>
  </c:txPr>
  <c:printSettings>
    <c:headerFooter alignWithMargins="0"/>
    <c:pageMargins b="1" l="0.75000000000000211" r="0.75000000000000211" t="1" header="0.5" footer="0.5"/>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16</xdr:col>
      <xdr:colOff>0</xdr:colOff>
      <xdr:row>14</xdr:row>
      <xdr:rowOff>0</xdr:rowOff>
    </xdr:from>
    <xdr:to>
      <xdr:col>29</xdr:col>
      <xdr:colOff>9525</xdr:colOff>
      <xdr:row>31</xdr:row>
      <xdr:rowOff>19050</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11</xdr:row>
      <xdr:rowOff>152400</xdr:rowOff>
    </xdr:from>
    <xdr:to>
      <xdr:col>28</xdr:col>
      <xdr:colOff>352425</xdr:colOff>
      <xdr:row>28</xdr:row>
      <xdr:rowOff>152400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66675</xdr:colOff>
      <xdr:row>2</xdr:row>
      <xdr:rowOff>66675</xdr:rowOff>
    </xdr:from>
    <xdr:to>
      <xdr:col>20</xdr:col>
      <xdr:colOff>533400</xdr:colOff>
      <xdr:row>39</xdr:row>
      <xdr:rowOff>85725</xdr:rowOff>
    </xdr:to>
    <xdr:sp macro="" textlink="">
      <xdr:nvSpPr>
        <xdr:cNvPr id="19469" name="Rectangle 13"/>
        <xdr:cNvSpPr>
          <a:spLocks noChangeArrowheads="1"/>
        </xdr:cNvSpPr>
      </xdr:nvSpPr>
      <xdr:spPr bwMode="auto">
        <a:xfrm>
          <a:off x="7724775" y="990600"/>
          <a:ext cx="5953125" cy="6048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图表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0.31192</cdr:x>
      <cdr:y>0.07036</cdr:y>
    </cdr:from>
    <cdr:to>
      <cdr:x>0.43392</cdr:x>
      <cdr:y>0.10836</cdr:y>
    </cdr:to>
    <cdr:sp macro="" textlink="">
      <cdr:nvSpPr>
        <cdr:cNvPr id="30721" name="Text Box 1"/>
        <cdr:cNvSpPr txBox="1">
          <a:spLocks xmlns:a="http://schemas.openxmlformats.org/drawingml/2006/main" noChangeArrowheads="1"/>
        </cdr:cNvSpPr>
      </cdr:nvSpPr>
      <cdr:spPr bwMode="auto">
        <a:xfrm xmlns:a="http://schemas.openxmlformats.org/drawingml/2006/main">
          <a:off x="2676925" y="410813"/>
          <a:ext cx="1047007" cy="2218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altLang="zh-CN" sz="1200" b="1" i="0" u="none" strike="noStrike" baseline="0">
              <a:solidFill>
                <a:srgbClr val="000000"/>
              </a:solidFill>
              <a:latin typeface="Arial"/>
              <a:cs typeface="Arial"/>
            </a:rPr>
            <a:t>Test Sample</a:t>
          </a:r>
        </a:p>
      </cdr:txBody>
    </cdr:sp>
  </cdr:relSizeAnchor>
  <cdr:relSizeAnchor xmlns:cdr="http://schemas.openxmlformats.org/drawingml/2006/chartDrawing">
    <cdr:from>
      <cdr:x>0.37845</cdr:x>
      <cdr:y>0.66544</cdr:y>
    </cdr:from>
    <cdr:to>
      <cdr:x>0.53045</cdr:x>
      <cdr:y>0.70344</cdr:y>
    </cdr:to>
    <cdr:sp macro="" textlink="">
      <cdr:nvSpPr>
        <cdr:cNvPr id="30722" name="Text Box 2"/>
        <cdr:cNvSpPr txBox="1">
          <a:spLocks xmlns:a="http://schemas.openxmlformats.org/drawingml/2006/main" noChangeArrowheads="1"/>
        </cdr:cNvSpPr>
      </cdr:nvSpPr>
      <cdr:spPr bwMode="auto">
        <a:xfrm xmlns:a="http://schemas.openxmlformats.org/drawingml/2006/main">
          <a:off x="3247892" y="3885381"/>
          <a:ext cx="1304467" cy="2218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altLang="zh-CN" sz="1200" b="1" i="0" u="none" strike="noStrike" baseline="0">
              <a:solidFill>
                <a:srgbClr val="000000"/>
              </a:solidFill>
              <a:latin typeface="Arial"/>
              <a:cs typeface="Arial"/>
            </a:rPr>
            <a:t>Control Sample</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314325</xdr:colOff>
      <xdr:row>27</xdr:row>
      <xdr:rowOff>95250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9525</xdr:rowOff>
    </xdr:from>
    <xdr:to>
      <xdr:col>8</xdr:col>
      <xdr:colOff>504825</xdr:colOff>
      <xdr:row>29</xdr:row>
      <xdr:rowOff>47625</xdr:rowOff>
    </xdr:to>
    <xdr:graphicFrame macro="">
      <xdr:nvGraphicFramePr>
        <xdr:cNvPr id="286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row r="5">
          <cell r="E5">
            <v>51050.400000000001</v>
          </cell>
        </row>
        <row r="6">
          <cell r="E6">
            <v>5084.3999999999996</v>
          </cell>
        </row>
        <row r="7">
          <cell r="E7">
            <v>3642.16</v>
          </cell>
        </row>
        <row r="8">
          <cell r="E8">
            <v>46535.21</v>
          </cell>
        </row>
        <row r="9">
          <cell r="E9">
            <v>2061.66</v>
          </cell>
        </row>
        <row r="10">
          <cell r="E10">
            <v>1642.24</v>
          </cell>
        </row>
        <row r="11">
          <cell r="E11">
            <v>1650.24</v>
          </cell>
        </row>
        <row r="12">
          <cell r="E12">
            <v>1624.64</v>
          </cell>
        </row>
        <row r="13">
          <cell r="E13">
            <v>2406.54</v>
          </cell>
        </row>
        <row r="14">
          <cell r="E14">
            <v>1809.92</v>
          </cell>
        </row>
        <row r="15">
          <cell r="E15">
            <v>1707.68</v>
          </cell>
        </row>
        <row r="16">
          <cell r="E16">
            <v>1911.52</v>
          </cell>
        </row>
        <row r="17">
          <cell r="E17">
            <v>5528.4</v>
          </cell>
        </row>
        <row r="18">
          <cell r="E18">
            <v>2173.1799999999998</v>
          </cell>
        </row>
        <row r="19">
          <cell r="E19">
            <v>1980.66</v>
          </cell>
        </row>
        <row r="20">
          <cell r="E20">
            <v>1470.72</v>
          </cell>
        </row>
        <row r="21">
          <cell r="E21">
            <v>1729.44</v>
          </cell>
        </row>
        <row r="22">
          <cell r="E22">
            <v>3761.32</v>
          </cell>
        </row>
        <row r="23">
          <cell r="E23">
            <v>1743.04</v>
          </cell>
        </row>
        <row r="24">
          <cell r="E24">
            <v>1615.36</v>
          </cell>
        </row>
        <row r="25">
          <cell r="E25">
            <v>2038.8</v>
          </cell>
        </row>
        <row r="26">
          <cell r="E26">
            <v>1543.52</v>
          </cell>
        </row>
        <row r="27">
          <cell r="E27">
            <v>1483.36</v>
          </cell>
        </row>
        <row r="28">
          <cell r="E28">
            <v>4081.36</v>
          </cell>
        </row>
        <row r="29">
          <cell r="E29">
            <v>2682.14</v>
          </cell>
        </row>
        <row r="30">
          <cell r="E30">
            <v>1647.04</v>
          </cell>
        </row>
        <row r="31">
          <cell r="E31">
            <v>2044.28</v>
          </cell>
        </row>
        <row r="32">
          <cell r="E32">
            <v>31328.53</v>
          </cell>
        </row>
        <row r="33">
          <cell r="E33">
            <v>1675.52</v>
          </cell>
        </row>
        <row r="34">
          <cell r="E34">
            <v>4287.92</v>
          </cell>
        </row>
        <row r="35">
          <cell r="E35">
            <v>1489.28</v>
          </cell>
        </row>
        <row r="36">
          <cell r="E36">
            <v>1388.48</v>
          </cell>
        </row>
        <row r="37">
          <cell r="E37">
            <v>1593.92</v>
          </cell>
        </row>
        <row r="38">
          <cell r="E38">
            <v>1676.48</v>
          </cell>
        </row>
        <row r="39">
          <cell r="E39">
            <v>1713.76</v>
          </cell>
        </row>
        <row r="40">
          <cell r="E40">
            <v>1666.56</v>
          </cell>
        </row>
        <row r="41">
          <cell r="E41">
            <v>1629.44</v>
          </cell>
        </row>
        <row r="42">
          <cell r="E42">
            <v>1533.28</v>
          </cell>
        </row>
        <row r="43">
          <cell r="E43">
            <v>1506.88</v>
          </cell>
        </row>
        <row r="44">
          <cell r="E44">
            <v>2096.3200000000002</v>
          </cell>
        </row>
        <row r="45">
          <cell r="E45">
            <v>1665.28</v>
          </cell>
        </row>
        <row r="46">
          <cell r="E46">
            <v>1691.52</v>
          </cell>
        </row>
        <row r="47">
          <cell r="E47">
            <v>1678.56</v>
          </cell>
        </row>
        <row r="48">
          <cell r="E48">
            <v>1817.6</v>
          </cell>
        </row>
        <row r="49">
          <cell r="E49">
            <v>1924.32</v>
          </cell>
        </row>
        <row r="50">
          <cell r="E50">
            <v>1570.88</v>
          </cell>
        </row>
        <row r="51">
          <cell r="E51">
            <v>1579.68</v>
          </cell>
        </row>
        <row r="52">
          <cell r="E52">
            <v>3423.28</v>
          </cell>
        </row>
        <row r="53">
          <cell r="E53">
            <v>1661.76</v>
          </cell>
        </row>
        <row r="54">
          <cell r="E54">
            <v>1965.54</v>
          </cell>
        </row>
        <row r="55">
          <cell r="E55">
            <v>9686.18</v>
          </cell>
        </row>
        <row r="56">
          <cell r="E56">
            <v>1602.4</v>
          </cell>
        </row>
        <row r="57">
          <cell r="E57">
            <v>1516.96</v>
          </cell>
        </row>
        <row r="58">
          <cell r="E58">
            <v>1536.8</v>
          </cell>
        </row>
        <row r="59">
          <cell r="E59">
            <v>1803.68</v>
          </cell>
        </row>
        <row r="60">
          <cell r="E60">
            <v>2713.94</v>
          </cell>
        </row>
        <row r="61">
          <cell r="E61">
            <v>1685.76</v>
          </cell>
        </row>
        <row r="62">
          <cell r="E62">
            <v>1819.52</v>
          </cell>
        </row>
        <row r="63">
          <cell r="E63">
            <v>1525.44</v>
          </cell>
        </row>
        <row r="64">
          <cell r="E64">
            <v>4327.76</v>
          </cell>
        </row>
        <row r="65">
          <cell r="E65">
            <v>1408.64</v>
          </cell>
        </row>
        <row r="66">
          <cell r="E66">
            <v>11233.12</v>
          </cell>
        </row>
        <row r="67">
          <cell r="E67">
            <v>1392.16</v>
          </cell>
        </row>
        <row r="68">
          <cell r="E68">
            <v>1422.56</v>
          </cell>
        </row>
        <row r="69">
          <cell r="E69">
            <v>1705.44</v>
          </cell>
        </row>
        <row r="70">
          <cell r="E70">
            <v>2873.54</v>
          </cell>
        </row>
        <row r="71">
          <cell r="E71">
            <v>1526.88</v>
          </cell>
        </row>
        <row r="72">
          <cell r="E72">
            <v>1521.12</v>
          </cell>
        </row>
        <row r="73">
          <cell r="E73">
            <v>1386.08</v>
          </cell>
        </row>
        <row r="74">
          <cell r="E74">
            <v>2144.2600000000002</v>
          </cell>
        </row>
        <row r="75">
          <cell r="E75">
            <v>1359.52</v>
          </cell>
        </row>
        <row r="76">
          <cell r="E76">
            <v>1345.92</v>
          </cell>
        </row>
        <row r="77">
          <cell r="E77">
            <v>1727.04</v>
          </cell>
        </row>
        <row r="78">
          <cell r="E78">
            <v>4738.16</v>
          </cell>
        </row>
        <row r="79">
          <cell r="E79">
            <v>1582.88</v>
          </cell>
        </row>
        <row r="80">
          <cell r="E80">
            <v>1486.08</v>
          </cell>
        </row>
        <row r="81">
          <cell r="E81">
            <v>1474.72</v>
          </cell>
        </row>
        <row r="82">
          <cell r="E82">
            <v>1433.76</v>
          </cell>
        </row>
        <row r="83">
          <cell r="E83">
            <v>1340</v>
          </cell>
        </row>
        <row r="84">
          <cell r="E84">
            <v>1329.28</v>
          </cell>
        </row>
        <row r="85">
          <cell r="E85">
            <v>1734.72</v>
          </cell>
        </row>
        <row r="86">
          <cell r="E86">
            <v>2041.26</v>
          </cell>
        </row>
        <row r="87">
          <cell r="E87">
            <v>1489.76</v>
          </cell>
        </row>
        <row r="88">
          <cell r="E88">
            <v>3324.06</v>
          </cell>
        </row>
        <row r="89">
          <cell r="E89">
            <v>1620.8</v>
          </cell>
        </row>
        <row r="90">
          <cell r="E90">
            <v>2024.18</v>
          </cell>
        </row>
        <row r="91">
          <cell r="E91">
            <v>3481.18</v>
          </cell>
        </row>
        <row r="92">
          <cell r="E92">
            <v>1311.68</v>
          </cell>
        </row>
        <row r="93">
          <cell r="E93">
            <v>2005.6</v>
          </cell>
        </row>
        <row r="94">
          <cell r="E94">
            <v>17510.3</v>
          </cell>
        </row>
        <row r="95">
          <cell r="E95">
            <v>1598.26</v>
          </cell>
        </row>
        <row r="96">
          <cell r="E96">
            <v>1735.68</v>
          </cell>
        </row>
        <row r="97">
          <cell r="E97">
            <v>1597.92</v>
          </cell>
        </row>
        <row r="98">
          <cell r="E98">
            <v>1765.76</v>
          </cell>
        </row>
        <row r="99">
          <cell r="E99">
            <v>1614.56</v>
          </cell>
        </row>
        <row r="100">
          <cell r="E100">
            <v>1705.6</v>
          </cell>
        </row>
        <row r="101">
          <cell r="E101">
            <v>2135.2199999999998</v>
          </cell>
        </row>
        <row r="102">
          <cell r="E102">
            <v>1708.64</v>
          </cell>
        </row>
        <row r="103">
          <cell r="E103">
            <v>1594.56</v>
          </cell>
        </row>
        <row r="104">
          <cell r="E104">
            <v>1487.2</v>
          </cell>
        </row>
        <row r="105">
          <cell r="E105">
            <v>1468.64</v>
          </cell>
        </row>
        <row r="106">
          <cell r="E106">
            <v>1592.16</v>
          </cell>
        </row>
        <row r="107">
          <cell r="E107">
            <v>1514.4</v>
          </cell>
        </row>
        <row r="108">
          <cell r="E108">
            <v>1488.32</v>
          </cell>
        </row>
        <row r="109">
          <cell r="E109">
            <v>1666.56</v>
          </cell>
        </row>
        <row r="110">
          <cell r="E110">
            <v>1559.52</v>
          </cell>
        </row>
        <row r="111">
          <cell r="E111">
            <v>1527.86</v>
          </cell>
        </row>
        <row r="112">
          <cell r="E112">
            <v>1460</v>
          </cell>
        </row>
        <row r="113">
          <cell r="E113">
            <v>1426.24</v>
          </cell>
        </row>
        <row r="114">
          <cell r="E114">
            <v>1549.76</v>
          </cell>
        </row>
        <row r="115">
          <cell r="E115">
            <v>2303.98</v>
          </cell>
        </row>
        <row r="116">
          <cell r="E116">
            <v>1437.76</v>
          </cell>
        </row>
        <row r="117">
          <cell r="E117">
            <v>1994.32</v>
          </cell>
        </row>
        <row r="118">
          <cell r="E118">
            <v>1729.44</v>
          </cell>
        </row>
        <row r="119">
          <cell r="E119">
            <v>1745.12</v>
          </cell>
        </row>
        <row r="120">
          <cell r="E120">
            <v>31941.5</v>
          </cell>
        </row>
        <row r="121">
          <cell r="E121">
            <v>1767.32</v>
          </cell>
        </row>
        <row r="122">
          <cell r="E122">
            <v>1557.12</v>
          </cell>
        </row>
        <row r="123">
          <cell r="E123">
            <v>1488.32</v>
          </cell>
        </row>
        <row r="124">
          <cell r="E124">
            <v>1510.08</v>
          </cell>
        </row>
        <row r="125">
          <cell r="E125">
            <v>49640.68</v>
          </cell>
        </row>
        <row r="126">
          <cell r="E126">
            <v>7513.4</v>
          </cell>
        </row>
        <row r="127">
          <cell r="E127">
            <v>48141.54</v>
          </cell>
        </row>
        <row r="128">
          <cell r="E128">
            <v>48045.5</v>
          </cell>
        </row>
        <row r="129">
          <cell r="E129">
            <v>49021.66</v>
          </cell>
        </row>
        <row r="130">
          <cell r="E130">
            <v>48196.959999999999</v>
          </cell>
        </row>
        <row r="131">
          <cell r="E131">
            <v>8541.68</v>
          </cell>
        </row>
        <row r="132">
          <cell r="E132">
            <v>42541.81</v>
          </cell>
        </row>
      </sheetData>
      <sheetData sheetId="5">
        <row r="5">
          <cell r="E5">
            <v>51342.44</v>
          </cell>
        </row>
        <row r="6">
          <cell r="E6">
            <v>9308.2199999999993</v>
          </cell>
        </row>
        <row r="7">
          <cell r="E7">
            <v>5014.8</v>
          </cell>
        </row>
        <row r="8">
          <cell r="E8">
            <v>47709.57</v>
          </cell>
        </row>
        <row r="9">
          <cell r="E9">
            <v>3721.2</v>
          </cell>
        </row>
        <row r="10">
          <cell r="E10">
            <v>2488.8200000000002</v>
          </cell>
        </row>
        <row r="11">
          <cell r="E11">
            <v>2424.34</v>
          </cell>
        </row>
        <row r="12">
          <cell r="E12">
            <v>2396.94</v>
          </cell>
        </row>
        <row r="13">
          <cell r="E13">
            <v>2497.7800000000002</v>
          </cell>
        </row>
        <row r="14">
          <cell r="E14">
            <v>2425.7800000000002</v>
          </cell>
        </row>
        <row r="15">
          <cell r="E15">
            <v>2166.04</v>
          </cell>
        </row>
        <row r="16">
          <cell r="E16">
            <v>2378.8200000000002</v>
          </cell>
        </row>
        <row r="17">
          <cell r="E17">
            <v>9441.84</v>
          </cell>
        </row>
        <row r="18">
          <cell r="E18">
            <v>3008.72</v>
          </cell>
        </row>
        <row r="19">
          <cell r="E19">
            <v>2617.36</v>
          </cell>
        </row>
        <row r="20">
          <cell r="E20">
            <v>2036.32</v>
          </cell>
        </row>
        <row r="21">
          <cell r="E21">
            <v>2322.12</v>
          </cell>
        </row>
        <row r="22">
          <cell r="E22">
            <v>5271.38</v>
          </cell>
        </row>
        <row r="23">
          <cell r="E23">
            <v>2318.6799999999998</v>
          </cell>
        </row>
        <row r="24">
          <cell r="E24">
            <v>2274.4</v>
          </cell>
        </row>
        <row r="25">
          <cell r="E25">
            <v>4057.52</v>
          </cell>
        </row>
        <row r="26">
          <cell r="E26">
            <v>2367.7199999999998</v>
          </cell>
        </row>
        <row r="27">
          <cell r="E27">
            <v>2070.92</v>
          </cell>
        </row>
        <row r="28">
          <cell r="E28">
            <v>5431.76</v>
          </cell>
        </row>
        <row r="29">
          <cell r="E29">
            <v>4012.72</v>
          </cell>
        </row>
        <row r="30">
          <cell r="E30">
            <v>2369.12</v>
          </cell>
        </row>
        <row r="31">
          <cell r="E31">
            <v>2973.2</v>
          </cell>
        </row>
        <row r="32">
          <cell r="E32">
            <v>39644.65</v>
          </cell>
        </row>
        <row r="33">
          <cell r="E33">
            <v>2366.7199999999998</v>
          </cell>
        </row>
        <row r="34">
          <cell r="E34">
            <v>4580.3999999999996</v>
          </cell>
        </row>
        <row r="35">
          <cell r="E35">
            <v>2398.1799999999998</v>
          </cell>
        </row>
        <row r="36">
          <cell r="E36">
            <v>2003.02</v>
          </cell>
        </row>
        <row r="37">
          <cell r="E37">
            <v>2330.36</v>
          </cell>
        </row>
        <row r="38">
          <cell r="E38">
            <v>2447.2199999999998</v>
          </cell>
        </row>
        <row r="39">
          <cell r="E39">
            <v>2566.96</v>
          </cell>
        </row>
        <row r="40">
          <cell r="E40">
            <v>2587.6</v>
          </cell>
        </row>
        <row r="41">
          <cell r="E41">
            <v>2510.44</v>
          </cell>
        </row>
        <row r="42">
          <cell r="E42">
            <v>2305.64</v>
          </cell>
        </row>
        <row r="43">
          <cell r="E43">
            <v>2308.7399999999998</v>
          </cell>
        </row>
        <row r="44">
          <cell r="E44">
            <v>2739.1</v>
          </cell>
        </row>
        <row r="45">
          <cell r="E45">
            <v>2641.64</v>
          </cell>
        </row>
        <row r="46">
          <cell r="E46">
            <v>2531.58</v>
          </cell>
        </row>
        <row r="47">
          <cell r="E47">
            <v>2489.52</v>
          </cell>
        </row>
        <row r="48">
          <cell r="E48">
            <v>2558.8000000000002</v>
          </cell>
        </row>
        <row r="49">
          <cell r="E49">
            <v>3016.72</v>
          </cell>
        </row>
        <row r="50">
          <cell r="E50">
            <v>2120.8000000000002</v>
          </cell>
        </row>
        <row r="51">
          <cell r="E51">
            <v>2300.34</v>
          </cell>
        </row>
        <row r="52">
          <cell r="E52">
            <v>4778.32</v>
          </cell>
        </row>
        <row r="53">
          <cell r="E53">
            <v>2411.62</v>
          </cell>
        </row>
        <row r="54">
          <cell r="E54">
            <v>3230.48</v>
          </cell>
        </row>
        <row r="55">
          <cell r="E55">
            <v>13957.84</v>
          </cell>
        </row>
        <row r="56">
          <cell r="E56">
            <v>2414.42</v>
          </cell>
        </row>
        <row r="57">
          <cell r="E57">
            <v>2120</v>
          </cell>
        </row>
        <row r="58">
          <cell r="E58">
            <v>1961.48</v>
          </cell>
        </row>
        <row r="59">
          <cell r="E59">
            <v>2471.7800000000002</v>
          </cell>
        </row>
        <row r="60">
          <cell r="E60">
            <v>3380.56</v>
          </cell>
        </row>
        <row r="61">
          <cell r="E61">
            <v>2111</v>
          </cell>
        </row>
        <row r="62">
          <cell r="E62">
            <v>2581.52</v>
          </cell>
        </row>
        <row r="63">
          <cell r="E63">
            <v>2507.12</v>
          </cell>
        </row>
        <row r="64">
          <cell r="E64">
            <v>4846.96</v>
          </cell>
        </row>
        <row r="65">
          <cell r="E65">
            <v>2041.34</v>
          </cell>
        </row>
        <row r="66">
          <cell r="E66">
            <v>10805.6</v>
          </cell>
        </row>
        <row r="67">
          <cell r="E67">
            <v>2276.34</v>
          </cell>
        </row>
        <row r="68">
          <cell r="E68">
            <v>2125</v>
          </cell>
        </row>
        <row r="69">
          <cell r="E69">
            <v>2228.48</v>
          </cell>
        </row>
        <row r="70">
          <cell r="E70">
            <v>3483.92</v>
          </cell>
        </row>
        <row r="71">
          <cell r="E71">
            <v>2580.2399999999998</v>
          </cell>
        </row>
        <row r="72">
          <cell r="E72">
            <v>2456.64</v>
          </cell>
        </row>
        <row r="73">
          <cell r="E73">
            <v>1877.48</v>
          </cell>
        </row>
        <row r="74">
          <cell r="E74">
            <v>3949.68</v>
          </cell>
        </row>
        <row r="75">
          <cell r="E75">
            <v>2399.1799999999998</v>
          </cell>
        </row>
        <row r="76">
          <cell r="E76">
            <v>2227.2199999999998</v>
          </cell>
        </row>
        <row r="77">
          <cell r="E77">
            <v>2689.84</v>
          </cell>
        </row>
        <row r="78">
          <cell r="E78">
            <v>7298.16</v>
          </cell>
        </row>
        <row r="79">
          <cell r="E79">
            <v>2693.84</v>
          </cell>
        </row>
        <row r="80">
          <cell r="E80">
            <v>2577.04</v>
          </cell>
        </row>
        <row r="81">
          <cell r="E81">
            <v>1914.48</v>
          </cell>
        </row>
        <row r="82">
          <cell r="E82">
            <v>1945.2</v>
          </cell>
        </row>
        <row r="83">
          <cell r="E83">
            <v>2359.1799999999998</v>
          </cell>
        </row>
        <row r="84">
          <cell r="E84">
            <v>2512.7199999999998</v>
          </cell>
        </row>
        <row r="85">
          <cell r="E85">
            <v>2533.6799999999998</v>
          </cell>
        </row>
        <row r="86">
          <cell r="E86">
            <v>3194.96</v>
          </cell>
        </row>
        <row r="87">
          <cell r="E87">
            <v>2547.2600000000002</v>
          </cell>
        </row>
        <row r="88">
          <cell r="E88">
            <v>5119.4399999999996</v>
          </cell>
        </row>
        <row r="89">
          <cell r="E89">
            <v>2321.4</v>
          </cell>
        </row>
        <row r="90">
          <cell r="E90">
            <v>3222</v>
          </cell>
        </row>
        <row r="91">
          <cell r="E91">
            <v>5323.12</v>
          </cell>
        </row>
        <row r="92">
          <cell r="E92">
            <v>2765.2</v>
          </cell>
        </row>
        <row r="93">
          <cell r="E93">
            <v>3188.4</v>
          </cell>
        </row>
        <row r="94">
          <cell r="E94">
            <v>19860.560000000001</v>
          </cell>
        </row>
        <row r="95">
          <cell r="E95">
            <v>3007.12</v>
          </cell>
        </row>
        <row r="96">
          <cell r="E96">
            <v>2764.88</v>
          </cell>
        </row>
        <row r="97">
          <cell r="E97">
            <v>2821.36</v>
          </cell>
        </row>
        <row r="98">
          <cell r="E98">
            <v>2706</v>
          </cell>
        </row>
        <row r="99">
          <cell r="E99">
            <v>2872.56</v>
          </cell>
        </row>
        <row r="100">
          <cell r="E100">
            <v>3299.44</v>
          </cell>
        </row>
        <row r="101">
          <cell r="E101">
            <v>3268.56</v>
          </cell>
        </row>
        <row r="102">
          <cell r="E102">
            <v>2998.32</v>
          </cell>
        </row>
        <row r="103">
          <cell r="E103">
            <v>3198.96</v>
          </cell>
        </row>
        <row r="104">
          <cell r="E104">
            <v>2705.68</v>
          </cell>
        </row>
        <row r="105">
          <cell r="E105">
            <v>2659.92</v>
          </cell>
        </row>
        <row r="106">
          <cell r="E106">
            <v>3007.92</v>
          </cell>
        </row>
        <row r="107">
          <cell r="E107">
            <v>2947.12</v>
          </cell>
        </row>
        <row r="108">
          <cell r="E108">
            <v>3054.64</v>
          </cell>
        </row>
        <row r="109">
          <cell r="E109">
            <v>2777.2</v>
          </cell>
        </row>
        <row r="110">
          <cell r="E110">
            <v>2706.64</v>
          </cell>
        </row>
        <row r="111">
          <cell r="E111">
            <v>2981.68</v>
          </cell>
        </row>
        <row r="112">
          <cell r="E112">
            <v>2872.4</v>
          </cell>
        </row>
        <row r="113">
          <cell r="E113">
            <v>2552.06</v>
          </cell>
        </row>
        <row r="114">
          <cell r="E114">
            <v>2772.98</v>
          </cell>
        </row>
        <row r="115">
          <cell r="E115">
            <v>3293.52</v>
          </cell>
        </row>
        <row r="116">
          <cell r="E116">
            <v>2634.48</v>
          </cell>
        </row>
        <row r="117">
          <cell r="E117">
            <v>2817.2</v>
          </cell>
        </row>
        <row r="118">
          <cell r="E118">
            <v>2990</v>
          </cell>
        </row>
        <row r="119">
          <cell r="E119">
            <v>3142</v>
          </cell>
        </row>
        <row r="120">
          <cell r="E120">
            <v>41146.43</v>
          </cell>
        </row>
        <row r="121">
          <cell r="E121">
            <v>2891.28</v>
          </cell>
        </row>
        <row r="122">
          <cell r="E122">
            <v>2847.44</v>
          </cell>
        </row>
        <row r="123">
          <cell r="E123">
            <v>2807.12</v>
          </cell>
        </row>
        <row r="124">
          <cell r="E124">
            <v>2688.4</v>
          </cell>
        </row>
        <row r="125">
          <cell r="E125">
            <v>52119.78</v>
          </cell>
        </row>
        <row r="126">
          <cell r="E126">
            <v>12060.66</v>
          </cell>
        </row>
        <row r="127">
          <cell r="E127">
            <v>51403.24</v>
          </cell>
        </row>
        <row r="128">
          <cell r="E128">
            <v>50406.06</v>
          </cell>
        </row>
        <row r="129">
          <cell r="E129">
            <v>51414.22</v>
          </cell>
        </row>
        <row r="130">
          <cell r="E130">
            <v>51040.12</v>
          </cell>
        </row>
        <row r="131">
          <cell r="E131">
            <v>11024.58</v>
          </cell>
        </row>
        <row r="132">
          <cell r="E132">
            <v>46590.02</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Sheet2"/>
  <dimension ref="A1:L78"/>
  <sheetViews>
    <sheetView tabSelected="1" zoomScale="115" zoomScaleNormal="100" workbookViewId="0">
      <pane ySplit="1" topLeftCell="A2" activePane="bottomLeft" state="frozen"/>
      <selection pane="bottomLeft" activeCell="H45" sqref="H45"/>
    </sheetView>
  </sheetViews>
  <sheetFormatPr defaultRowHeight="12.75"/>
  <sheetData>
    <row r="1" spans="1:12" ht="15.75" customHeight="1" thickBot="1"/>
    <row r="2" spans="1:12" ht="15.75" customHeight="1">
      <c r="A2" s="114" t="s">
        <v>2521</v>
      </c>
      <c r="B2" s="115"/>
      <c r="C2" s="115"/>
      <c r="D2" s="115"/>
      <c r="E2" s="115"/>
      <c r="F2" s="115"/>
      <c r="G2" s="115"/>
      <c r="H2" s="115"/>
      <c r="I2" s="115"/>
      <c r="J2" s="115"/>
      <c r="K2" s="115"/>
      <c r="L2" s="116"/>
    </row>
    <row r="3" spans="1:12" s="2" customFormat="1" ht="15.75" customHeight="1">
      <c r="A3" s="117"/>
      <c r="B3" s="118"/>
      <c r="C3" s="118"/>
      <c r="D3" s="118"/>
      <c r="E3" s="118"/>
      <c r="F3" s="118"/>
      <c r="G3" s="118"/>
      <c r="H3" s="118"/>
      <c r="I3" s="118"/>
      <c r="J3" s="118"/>
      <c r="K3" s="118"/>
      <c r="L3" s="119"/>
    </row>
    <row r="4" spans="1:12" ht="15.75" customHeight="1">
      <c r="A4" s="117"/>
      <c r="B4" s="118"/>
      <c r="C4" s="118"/>
      <c r="D4" s="118"/>
      <c r="E4" s="118"/>
      <c r="F4" s="118"/>
      <c r="G4" s="118"/>
      <c r="H4" s="118"/>
      <c r="I4" s="118"/>
      <c r="J4" s="118"/>
      <c r="K4" s="118"/>
      <c r="L4" s="119"/>
    </row>
    <row r="5" spans="1:12" ht="15.75" customHeight="1">
      <c r="A5" s="117"/>
      <c r="B5" s="118"/>
      <c r="C5" s="118"/>
      <c r="D5" s="118"/>
      <c r="E5" s="118"/>
      <c r="F5" s="118"/>
      <c r="G5" s="118"/>
      <c r="H5" s="118"/>
      <c r="I5" s="118"/>
      <c r="J5" s="118"/>
      <c r="K5" s="118"/>
      <c r="L5" s="119"/>
    </row>
    <row r="6" spans="1:12" ht="15.75" customHeight="1">
      <c r="A6" s="117"/>
      <c r="B6" s="118"/>
      <c r="C6" s="118"/>
      <c r="D6" s="118"/>
      <c r="E6" s="118"/>
      <c r="F6" s="118"/>
      <c r="G6" s="118"/>
      <c r="H6" s="118"/>
      <c r="I6" s="118"/>
      <c r="J6" s="118"/>
      <c r="K6" s="118"/>
      <c r="L6" s="119"/>
    </row>
    <row r="7" spans="1:12" ht="15.75" customHeight="1">
      <c r="A7" s="117"/>
      <c r="B7" s="118"/>
      <c r="C7" s="118"/>
      <c r="D7" s="118"/>
      <c r="E7" s="118"/>
      <c r="F7" s="118"/>
      <c r="G7" s="118"/>
      <c r="H7" s="118"/>
      <c r="I7" s="118"/>
      <c r="J7" s="118"/>
      <c r="K7" s="118"/>
      <c r="L7" s="119"/>
    </row>
    <row r="8" spans="1:12" ht="15.75" customHeight="1">
      <c r="A8" s="117"/>
      <c r="B8" s="118"/>
      <c r="C8" s="118"/>
      <c r="D8" s="118"/>
      <c r="E8" s="118"/>
      <c r="F8" s="118"/>
      <c r="G8" s="118"/>
      <c r="H8" s="118"/>
      <c r="I8" s="118"/>
      <c r="J8" s="118"/>
      <c r="K8" s="118"/>
      <c r="L8" s="119"/>
    </row>
    <row r="9" spans="1:12" ht="15.75" customHeight="1">
      <c r="A9" s="117"/>
      <c r="B9" s="118"/>
      <c r="C9" s="118"/>
      <c r="D9" s="118"/>
      <c r="E9" s="118"/>
      <c r="F9" s="118"/>
      <c r="G9" s="118"/>
      <c r="H9" s="118"/>
      <c r="I9" s="118"/>
      <c r="J9" s="118"/>
      <c r="K9" s="118"/>
      <c r="L9" s="119"/>
    </row>
    <row r="10" spans="1:12" ht="15.75" customHeight="1">
      <c r="A10" s="117"/>
      <c r="B10" s="118"/>
      <c r="C10" s="118"/>
      <c r="D10" s="118"/>
      <c r="E10" s="118"/>
      <c r="F10" s="118"/>
      <c r="G10" s="118"/>
      <c r="H10" s="118"/>
      <c r="I10" s="118"/>
      <c r="J10" s="118"/>
      <c r="K10" s="118"/>
      <c r="L10" s="119"/>
    </row>
    <row r="11" spans="1:12" ht="15.75" customHeight="1">
      <c r="A11" s="117"/>
      <c r="B11" s="118"/>
      <c r="C11" s="118"/>
      <c r="D11" s="118"/>
      <c r="E11" s="118"/>
      <c r="F11" s="118"/>
      <c r="G11" s="118"/>
      <c r="H11" s="118"/>
      <c r="I11" s="118"/>
      <c r="J11" s="118"/>
      <c r="K11" s="118"/>
      <c r="L11" s="119"/>
    </row>
    <row r="12" spans="1:12" ht="15.75" customHeight="1">
      <c r="A12" s="117"/>
      <c r="B12" s="118"/>
      <c r="C12" s="118"/>
      <c r="D12" s="118"/>
      <c r="E12" s="118"/>
      <c r="F12" s="118"/>
      <c r="G12" s="118"/>
      <c r="H12" s="118"/>
      <c r="I12" s="118"/>
      <c r="J12" s="118"/>
      <c r="K12" s="118"/>
      <c r="L12" s="119"/>
    </row>
    <row r="13" spans="1:12" ht="15.75" customHeight="1">
      <c r="A13" s="117"/>
      <c r="B13" s="118"/>
      <c r="C13" s="118"/>
      <c r="D13" s="118"/>
      <c r="E13" s="118"/>
      <c r="F13" s="118"/>
      <c r="G13" s="118"/>
      <c r="H13" s="118"/>
      <c r="I13" s="118"/>
      <c r="J13" s="118"/>
      <c r="K13" s="118"/>
      <c r="L13" s="119"/>
    </row>
    <row r="14" spans="1:12" ht="15.75" customHeight="1">
      <c r="A14" s="117"/>
      <c r="B14" s="118"/>
      <c r="C14" s="118"/>
      <c r="D14" s="118"/>
      <c r="E14" s="118"/>
      <c r="F14" s="118"/>
      <c r="G14" s="118"/>
      <c r="H14" s="118"/>
      <c r="I14" s="118"/>
      <c r="J14" s="118"/>
      <c r="K14" s="118"/>
      <c r="L14" s="119"/>
    </row>
    <row r="15" spans="1:12" ht="15.75" customHeight="1">
      <c r="A15" s="117"/>
      <c r="B15" s="118"/>
      <c r="C15" s="118"/>
      <c r="D15" s="118"/>
      <c r="E15" s="118"/>
      <c r="F15" s="118"/>
      <c r="G15" s="118"/>
      <c r="H15" s="118"/>
      <c r="I15" s="118"/>
      <c r="J15" s="118"/>
      <c r="K15" s="118"/>
      <c r="L15" s="119"/>
    </row>
    <row r="16" spans="1:12" ht="15.75" customHeight="1">
      <c r="A16" s="117"/>
      <c r="B16" s="118"/>
      <c r="C16" s="118"/>
      <c r="D16" s="118"/>
      <c r="E16" s="118"/>
      <c r="F16" s="118"/>
      <c r="G16" s="118"/>
      <c r="H16" s="118"/>
      <c r="I16" s="118"/>
      <c r="J16" s="118"/>
      <c r="K16" s="118"/>
      <c r="L16" s="119"/>
    </row>
    <row r="17" spans="1:12" ht="15.75" customHeight="1">
      <c r="A17" s="117"/>
      <c r="B17" s="118"/>
      <c r="C17" s="118"/>
      <c r="D17" s="118"/>
      <c r="E17" s="118"/>
      <c r="F17" s="118"/>
      <c r="G17" s="118"/>
      <c r="H17" s="118"/>
      <c r="I17" s="118"/>
      <c r="J17" s="118"/>
      <c r="K17" s="118"/>
      <c r="L17" s="119"/>
    </row>
    <row r="18" spans="1:12" ht="15.75" customHeight="1">
      <c r="A18" s="117"/>
      <c r="B18" s="118"/>
      <c r="C18" s="118"/>
      <c r="D18" s="118"/>
      <c r="E18" s="118"/>
      <c r="F18" s="118"/>
      <c r="G18" s="118"/>
      <c r="H18" s="118"/>
      <c r="I18" s="118"/>
      <c r="J18" s="118"/>
      <c r="K18" s="118"/>
      <c r="L18" s="119"/>
    </row>
    <row r="19" spans="1:12" ht="15.75" customHeight="1">
      <c r="A19" s="117"/>
      <c r="B19" s="118"/>
      <c r="C19" s="118"/>
      <c r="D19" s="118"/>
      <c r="E19" s="118"/>
      <c r="F19" s="118"/>
      <c r="G19" s="118"/>
      <c r="H19" s="118"/>
      <c r="I19" s="118"/>
      <c r="J19" s="118"/>
      <c r="K19" s="118"/>
      <c r="L19" s="119"/>
    </row>
    <row r="20" spans="1:12" ht="15.75" customHeight="1">
      <c r="A20" s="117"/>
      <c r="B20" s="118"/>
      <c r="C20" s="118"/>
      <c r="D20" s="118"/>
      <c r="E20" s="118"/>
      <c r="F20" s="118"/>
      <c r="G20" s="118"/>
      <c r="H20" s="118"/>
      <c r="I20" s="118"/>
      <c r="J20" s="118"/>
      <c r="K20" s="118"/>
      <c r="L20" s="119"/>
    </row>
    <row r="21" spans="1:12" ht="15.75" customHeight="1">
      <c r="A21" s="117"/>
      <c r="B21" s="118"/>
      <c r="C21" s="118"/>
      <c r="D21" s="118"/>
      <c r="E21" s="118"/>
      <c r="F21" s="118"/>
      <c r="G21" s="118"/>
      <c r="H21" s="118"/>
      <c r="I21" s="118"/>
      <c r="J21" s="118"/>
      <c r="K21" s="118"/>
      <c r="L21" s="119"/>
    </row>
    <row r="22" spans="1:12" ht="15.75" customHeight="1">
      <c r="A22" s="117"/>
      <c r="B22" s="118"/>
      <c r="C22" s="118"/>
      <c r="D22" s="118"/>
      <c r="E22" s="118"/>
      <c r="F22" s="118"/>
      <c r="G22" s="118"/>
      <c r="H22" s="118"/>
      <c r="I22" s="118"/>
      <c r="J22" s="118"/>
      <c r="K22" s="118"/>
      <c r="L22" s="119"/>
    </row>
    <row r="23" spans="1:12" ht="15.75" customHeight="1">
      <c r="A23" s="117"/>
      <c r="B23" s="118"/>
      <c r="C23" s="118"/>
      <c r="D23" s="118"/>
      <c r="E23" s="118"/>
      <c r="F23" s="118"/>
      <c r="G23" s="118"/>
      <c r="H23" s="118"/>
      <c r="I23" s="118"/>
      <c r="J23" s="118"/>
      <c r="K23" s="118"/>
      <c r="L23" s="119"/>
    </row>
    <row r="24" spans="1:12" s="7" customFormat="1" ht="15.75" customHeight="1">
      <c r="A24" s="117"/>
      <c r="B24" s="118"/>
      <c r="C24" s="118"/>
      <c r="D24" s="118"/>
      <c r="E24" s="118"/>
      <c r="F24" s="118"/>
      <c r="G24" s="118"/>
      <c r="H24" s="118"/>
      <c r="I24" s="118"/>
      <c r="J24" s="118"/>
      <c r="K24" s="118"/>
      <c r="L24" s="119"/>
    </row>
    <row r="25" spans="1:12" ht="15.75" customHeight="1">
      <c r="A25" s="117"/>
      <c r="B25" s="118"/>
      <c r="C25" s="118"/>
      <c r="D25" s="118"/>
      <c r="E25" s="118"/>
      <c r="F25" s="118"/>
      <c r="G25" s="118"/>
      <c r="H25" s="118"/>
      <c r="I25" s="118"/>
      <c r="J25" s="118"/>
      <c r="K25" s="118"/>
      <c r="L25" s="119"/>
    </row>
    <row r="26" spans="1:12" ht="15.75" customHeight="1">
      <c r="A26" s="117"/>
      <c r="B26" s="118"/>
      <c r="C26" s="118"/>
      <c r="D26" s="118"/>
      <c r="E26" s="118"/>
      <c r="F26" s="118"/>
      <c r="G26" s="118"/>
      <c r="H26" s="118"/>
      <c r="I26" s="118"/>
      <c r="J26" s="118"/>
      <c r="K26" s="118"/>
      <c r="L26" s="119"/>
    </row>
    <row r="27" spans="1:12" ht="15.75" customHeight="1">
      <c r="A27" s="117"/>
      <c r="B27" s="118"/>
      <c r="C27" s="118"/>
      <c r="D27" s="118"/>
      <c r="E27" s="118"/>
      <c r="F27" s="118"/>
      <c r="G27" s="118"/>
      <c r="H27" s="118"/>
      <c r="I27" s="118"/>
      <c r="J27" s="118"/>
      <c r="K27" s="118"/>
      <c r="L27" s="119"/>
    </row>
    <row r="28" spans="1:12" ht="15.75" customHeight="1">
      <c r="A28" s="117"/>
      <c r="B28" s="118"/>
      <c r="C28" s="118"/>
      <c r="D28" s="118"/>
      <c r="E28" s="118"/>
      <c r="F28" s="118"/>
      <c r="G28" s="118"/>
      <c r="H28" s="118"/>
      <c r="I28" s="118"/>
      <c r="J28" s="118"/>
      <c r="K28" s="118"/>
      <c r="L28" s="119"/>
    </row>
    <row r="29" spans="1:12" ht="15.75" customHeight="1">
      <c r="A29" s="117"/>
      <c r="B29" s="118"/>
      <c r="C29" s="118"/>
      <c r="D29" s="118"/>
      <c r="E29" s="118"/>
      <c r="F29" s="118"/>
      <c r="G29" s="118"/>
      <c r="H29" s="118"/>
      <c r="I29" s="118"/>
      <c r="J29" s="118"/>
      <c r="K29" s="118"/>
      <c r="L29" s="119"/>
    </row>
    <row r="30" spans="1:12" ht="15.75" customHeight="1">
      <c r="A30" s="117"/>
      <c r="B30" s="118"/>
      <c r="C30" s="118"/>
      <c r="D30" s="118"/>
      <c r="E30" s="118"/>
      <c r="F30" s="118"/>
      <c r="G30" s="118"/>
      <c r="H30" s="118"/>
      <c r="I30" s="118"/>
      <c r="J30" s="118"/>
      <c r="K30" s="118"/>
      <c r="L30" s="119"/>
    </row>
    <row r="31" spans="1:12" ht="15.75" customHeight="1">
      <c r="A31" s="117"/>
      <c r="B31" s="118"/>
      <c r="C31" s="118"/>
      <c r="D31" s="118"/>
      <c r="E31" s="118"/>
      <c r="F31" s="118"/>
      <c r="G31" s="118"/>
      <c r="H31" s="118"/>
      <c r="I31" s="118"/>
      <c r="J31" s="118"/>
      <c r="K31" s="118"/>
      <c r="L31" s="119"/>
    </row>
    <row r="32" spans="1:12" s="20" customFormat="1" ht="15.75" customHeight="1">
      <c r="A32" s="117"/>
      <c r="B32" s="118"/>
      <c r="C32" s="118"/>
      <c r="D32" s="118"/>
      <c r="E32" s="118"/>
      <c r="F32" s="118"/>
      <c r="G32" s="118"/>
      <c r="H32" s="118"/>
      <c r="I32" s="118"/>
      <c r="J32" s="118"/>
      <c r="K32" s="118"/>
      <c r="L32" s="119"/>
    </row>
    <row r="33" spans="1:12" s="51" customFormat="1" ht="15.75" customHeight="1">
      <c r="A33" s="117"/>
      <c r="B33" s="118"/>
      <c r="C33" s="118"/>
      <c r="D33" s="118"/>
      <c r="E33" s="118"/>
      <c r="F33" s="118"/>
      <c r="G33" s="118"/>
      <c r="H33" s="118"/>
      <c r="I33" s="118"/>
      <c r="J33" s="118"/>
      <c r="K33" s="118"/>
      <c r="L33" s="119"/>
    </row>
    <row r="34" spans="1:12" s="51" customFormat="1" ht="15.75" customHeight="1">
      <c r="A34" s="117"/>
      <c r="B34" s="118"/>
      <c r="C34" s="118"/>
      <c r="D34" s="118"/>
      <c r="E34" s="118"/>
      <c r="F34" s="118"/>
      <c r="G34" s="118"/>
      <c r="H34" s="118"/>
      <c r="I34" s="118"/>
      <c r="J34" s="118"/>
      <c r="K34" s="118"/>
      <c r="L34" s="119"/>
    </row>
    <row r="35" spans="1:12" s="51" customFormat="1" ht="15.75" customHeight="1">
      <c r="A35" s="117"/>
      <c r="B35" s="118"/>
      <c r="C35" s="118"/>
      <c r="D35" s="118"/>
      <c r="E35" s="118"/>
      <c r="F35" s="118"/>
      <c r="G35" s="118"/>
      <c r="H35" s="118"/>
      <c r="I35" s="118"/>
      <c r="J35" s="118"/>
      <c r="K35" s="118"/>
      <c r="L35" s="119"/>
    </row>
    <row r="36" spans="1:12" s="51" customFormat="1" ht="15.75" customHeight="1">
      <c r="A36" s="117"/>
      <c r="B36" s="118"/>
      <c r="C36" s="118"/>
      <c r="D36" s="118"/>
      <c r="E36" s="118"/>
      <c r="F36" s="118"/>
      <c r="G36" s="118"/>
      <c r="H36" s="118"/>
      <c r="I36" s="118"/>
      <c r="J36" s="118"/>
      <c r="K36" s="118"/>
      <c r="L36" s="119"/>
    </row>
    <row r="37" spans="1:12" ht="15.75" customHeight="1">
      <c r="A37" s="117"/>
      <c r="B37" s="118"/>
      <c r="C37" s="118"/>
      <c r="D37" s="118"/>
      <c r="E37" s="118"/>
      <c r="F37" s="118"/>
      <c r="G37" s="118"/>
      <c r="H37" s="118"/>
      <c r="I37" s="118"/>
      <c r="J37" s="118"/>
      <c r="K37" s="118"/>
      <c r="L37" s="119"/>
    </row>
    <row r="38" spans="1:12" ht="15.75" customHeight="1">
      <c r="A38" s="117"/>
      <c r="B38" s="118"/>
      <c r="C38" s="118"/>
      <c r="D38" s="118"/>
      <c r="E38" s="118"/>
      <c r="F38" s="118"/>
      <c r="G38" s="118"/>
      <c r="H38" s="118"/>
      <c r="I38" s="118"/>
      <c r="J38" s="118"/>
      <c r="K38" s="118"/>
      <c r="L38" s="119"/>
    </row>
    <row r="39" spans="1:12" ht="15.75" customHeight="1">
      <c r="A39" s="117"/>
      <c r="B39" s="118"/>
      <c r="C39" s="118"/>
      <c r="D39" s="118"/>
      <c r="E39" s="118"/>
      <c r="F39" s="118"/>
      <c r="G39" s="118"/>
      <c r="H39" s="118"/>
      <c r="I39" s="118"/>
      <c r="J39" s="118"/>
      <c r="K39" s="118"/>
      <c r="L39" s="119"/>
    </row>
    <row r="40" spans="1:12" ht="15.75" customHeight="1" thickBot="1">
      <c r="A40" s="120"/>
      <c r="B40" s="121"/>
      <c r="C40" s="121"/>
      <c r="D40" s="121"/>
      <c r="E40" s="121"/>
      <c r="F40" s="121"/>
      <c r="G40" s="121"/>
      <c r="H40" s="121"/>
      <c r="I40" s="121"/>
      <c r="J40" s="121"/>
      <c r="K40" s="121"/>
      <c r="L40" s="122"/>
    </row>
    <row r="41" spans="1:12" ht="15.75" customHeight="1"/>
    <row r="42" spans="1:12" ht="15.75" customHeight="1"/>
    <row r="43" spans="1:12" ht="15.75" customHeight="1"/>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1">
    <mergeCell ref="A2:L40"/>
  </mergeCells>
  <phoneticPr fontId="5" type="noConversion"/>
  <pageMargins left="0.75" right="0.75" top="1" bottom="1" header="0.5" footer="0.5"/>
  <pageSetup scale="7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S352"/>
  <sheetViews>
    <sheetView zoomScale="127" workbookViewId="0">
      <selection activeCell="M6" sqref="M6"/>
    </sheetView>
  </sheetViews>
  <sheetFormatPr defaultRowHeight="12.75"/>
  <cols>
    <col min="1" max="9" width="9.7109375" customWidth="1"/>
    <col min="10" max="10" width="4.7109375" customWidth="1"/>
    <col min="11" max="11" width="7.42578125" bestFit="1" customWidth="1"/>
    <col min="12" max="12" width="5.140625" bestFit="1" customWidth="1"/>
    <col min="13" max="13" width="16.42578125" bestFit="1" customWidth="1"/>
    <col min="15" max="15" width="8" bestFit="1" customWidth="1"/>
    <col min="16" max="19" width="10.7109375" customWidth="1"/>
  </cols>
  <sheetData>
    <row r="1" spans="1:19" ht="15" customHeight="1">
      <c r="A1" s="133" t="s">
        <v>1872</v>
      </c>
      <c r="B1" s="133"/>
      <c r="C1" s="133"/>
      <c r="D1" s="24">
        <v>3</v>
      </c>
      <c r="F1" s="154" t="s">
        <v>1867</v>
      </c>
      <c r="G1" s="154"/>
      <c r="H1" s="154"/>
      <c r="I1" s="24">
        <v>1E-3</v>
      </c>
    </row>
    <row r="2" spans="1:19" ht="30" customHeight="1">
      <c r="A2" s="172" t="s">
        <v>1880</v>
      </c>
      <c r="B2" s="174"/>
      <c r="C2" s="174"/>
      <c r="D2" s="174"/>
      <c r="E2" s="174"/>
      <c r="F2" s="174"/>
      <c r="G2" s="174"/>
      <c r="H2" s="174"/>
      <c r="I2" s="175"/>
    </row>
    <row r="3" spans="1:19" ht="30" customHeight="1">
      <c r="A3" s="172" t="s">
        <v>1881</v>
      </c>
      <c r="B3" s="174"/>
      <c r="C3" s="174"/>
      <c r="D3" s="174"/>
      <c r="E3" s="174"/>
      <c r="F3" s="174"/>
      <c r="G3" s="174"/>
      <c r="H3" s="174"/>
      <c r="I3" s="175"/>
    </row>
    <row r="4" spans="1:19" ht="30" customHeight="1">
      <c r="A4" s="172" t="s">
        <v>1879</v>
      </c>
      <c r="B4" s="174"/>
      <c r="C4" s="174"/>
      <c r="D4" s="174"/>
      <c r="E4" s="174"/>
      <c r="F4" s="174"/>
      <c r="G4" s="174"/>
      <c r="H4" s="174"/>
      <c r="I4" s="175"/>
    </row>
    <row r="5" spans="1:19" ht="15" customHeight="1">
      <c r="K5" s="123" t="s">
        <v>1876</v>
      </c>
      <c r="L5" s="150"/>
      <c r="M5" s="150"/>
      <c r="N5" s="150"/>
      <c r="O5" s="124"/>
      <c r="P5" s="3"/>
      <c r="Q5" s="3"/>
      <c r="R5" s="3"/>
      <c r="S5" s="3"/>
    </row>
    <row r="6" spans="1:19" ht="15" customHeight="1">
      <c r="K6" s="65" t="s">
        <v>1878</v>
      </c>
      <c r="L6" s="52" t="s">
        <v>1741</v>
      </c>
      <c r="M6" s="113" t="s">
        <v>2519</v>
      </c>
      <c r="N6" s="52" t="s">
        <v>1883</v>
      </c>
      <c r="O6" s="52" t="s">
        <v>1866</v>
      </c>
      <c r="P6" s="3"/>
      <c r="Q6" s="3"/>
      <c r="R6" s="3"/>
      <c r="S6" s="3"/>
    </row>
    <row r="7" spans="1:19" ht="15" customHeight="1">
      <c r="K7" s="166" t="str">
        <f>'Gene Table'!A3</f>
        <v>Plate 1</v>
      </c>
      <c r="L7" s="9" t="str">
        <f>Results!C3</f>
        <v>A01</v>
      </c>
      <c r="M7" s="9" t="str">
        <f>Results!B3</f>
        <v>NM_005228</v>
      </c>
      <c r="N7" s="33">
        <f>LOG(Results!H3,2)</f>
        <v>0.23499999999999893</v>
      </c>
      <c r="O7" s="34">
        <f>Results!I3</f>
        <v>0.18496346896137661</v>
      </c>
    </row>
    <row r="8" spans="1:19" ht="15" customHeight="1">
      <c r="K8" s="167"/>
      <c r="L8" s="9" t="str">
        <f>Results!C4</f>
        <v>A02</v>
      </c>
      <c r="M8" s="9" t="str">
        <f>Results!B4</f>
        <v>NM_004985</v>
      </c>
      <c r="N8" s="33">
        <f>LOG(Results!H4,2)</f>
        <v>0.6916666666666651</v>
      </c>
      <c r="O8" s="34">
        <f>Results!I4</f>
        <v>3.5272043740868876E-2</v>
      </c>
    </row>
    <row r="9" spans="1:19" ht="15" customHeight="1">
      <c r="B9" s="35">
        <f>ROUNDUP(MIN(N7:N174),0)-10</f>
        <v>-22</v>
      </c>
      <c r="C9" s="28">
        <f>'Volcano Plot'!I1</f>
        <v>1E-3</v>
      </c>
      <c r="D9" s="28"/>
      <c r="E9" s="29"/>
      <c r="K9" s="167"/>
      <c r="L9" s="9" t="str">
        <f>Results!C5</f>
        <v>A03</v>
      </c>
      <c r="M9" s="9" t="str">
        <f>Results!B5</f>
        <v>NM_000546</v>
      </c>
      <c r="N9" s="33">
        <f>LOG(Results!H5,2)</f>
        <v>2.3616666666666668</v>
      </c>
      <c r="O9" s="34">
        <f>Results!I5</f>
        <v>4.4142629661941052E-6</v>
      </c>
    </row>
    <row r="10" spans="1:19" ht="15" customHeight="1">
      <c r="B10" s="36">
        <f>ROUNDUP(MAX(N7:N174),0)+10</f>
        <v>21</v>
      </c>
      <c r="C10" s="37">
        <f>C9</f>
        <v>1E-3</v>
      </c>
      <c r="D10" s="37"/>
      <c r="E10" s="38"/>
      <c r="K10" s="167"/>
      <c r="L10" s="9" t="str">
        <f>Results!C6</f>
        <v>A04</v>
      </c>
      <c r="M10" s="9" t="str">
        <f>Results!B6</f>
        <v>NM_005957</v>
      </c>
      <c r="N10" s="33">
        <f>LOG(Results!H6,2)</f>
        <v>1.7383333333333322</v>
      </c>
      <c r="O10" s="34">
        <f>Results!I6</f>
        <v>6.3019644434629738E-5</v>
      </c>
    </row>
    <row r="11" spans="1:19" ht="15" customHeight="1">
      <c r="B11" s="39"/>
      <c r="C11" s="37"/>
      <c r="D11" s="37"/>
      <c r="E11" s="38"/>
      <c r="K11" s="167"/>
      <c r="L11" s="9" t="str">
        <f>Results!C7</f>
        <v>A05</v>
      </c>
      <c r="M11" s="9" t="str">
        <f>Results!B7</f>
        <v>NM_000038</v>
      </c>
      <c r="N11" s="33">
        <f>LOG(Results!H7,2)</f>
        <v>0.37166666666666753</v>
      </c>
      <c r="O11" s="34">
        <f>Results!I7</f>
        <v>1.704565160787341E-3</v>
      </c>
    </row>
    <row r="12" spans="1:19" ht="15" customHeight="1">
      <c r="B12" s="39">
        <v>1</v>
      </c>
      <c r="C12" s="37">
        <f>LOG('Volcano Plot'!D$1,2)</f>
        <v>1.5849625007211563</v>
      </c>
      <c r="D12" s="37">
        <f>-1*C12</f>
        <v>-1.5849625007211563</v>
      </c>
      <c r="E12" s="38">
        <v>0</v>
      </c>
      <c r="K12" s="167"/>
      <c r="L12" s="9" t="str">
        <f>Results!C8</f>
        <v>A06</v>
      </c>
      <c r="M12" s="9" t="str">
        <f>Results!B8</f>
        <v>NM_004333</v>
      </c>
      <c r="N12" s="33">
        <f>LOG(Results!H8,2)</f>
        <v>-0.18500000000000158</v>
      </c>
      <c r="O12" s="34">
        <f>Results!I8</f>
        <v>0.39410580347904445</v>
      </c>
      <c r="P12" s="3"/>
      <c r="Q12" s="3"/>
      <c r="R12" s="3"/>
      <c r="S12" s="3"/>
    </row>
    <row r="13" spans="1:19" ht="15" customHeight="1">
      <c r="B13" s="40">
        <f>10^(ROUND(LOG(MIN(O7:O174)),0)-1)</f>
        <v>1E-10</v>
      </c>
      <c r="C13" s="31">
        <f>LOG('Volcano Plot'!D$1,2)</f>
        <v>1.5849625007211563</v>
      </c>
      <c r="D13" s="31">
        <f>-1*C13</f>
        <v>-1.5849625007211563</v>
      </c>
      <c r="E13" s="32">
        <v>0</v>
      </c>
      <c r="K13" s="167"/>
      <c r="L13" s="9" t="str">
        <f>Results!C9</f>
        <v>A07</v>
      </c>
      <c r="M13" s="9" t="str">
        <f>Results!B9</f>
        <v>NM_006297</v>
      </c>
      <c r="N13" s="33">
        <f>LOG(Results!H9,2)</f>
        <v>1.3116666666666654</v>
      </c>
      <c r="O13" s="34">
        <f>Results!I9</f>
        <v>2.3590670930362333E-7</v>
      </c>
      <c r="P13" s="3"/>
      <c r="Q13" s="3"/>
      <c r="R13" s="3"/>
      <c r="S13" s="3"/>
    </row>
    <row r="14" spans="1:19" ht="15" customHeight="1">
      <c r="K14" s="167"/>
      <c r="L14" s="9" t="str">
        <f>Results!C10</f>
        <v>A08</v>
      </c>
      <c r="M14" s="9" t="str">
        <f>Results!B10</f>
        <v>NM_000400</v>
      </c>
      <c r="N14" s="33">
        <f>LOG(Results!H10,2)</f>
        <v>1.0016666666666656</v>
      </c>
      <c r="O14" s="34">
        <f>Results!I10</f>
        <v>6.0018487919820222E-4</v>
      </c>
      <c r="P14" s="3"/>
      <c r="Q14" s="41"/>
      <c r="R14" s="3"/>
      <c r="S14" s="3"/>
    </row>
    <row r="15" spans="1:19" ht="15" customHeight="1">
      <c r="K15" s="167"/>
      <c r="L15" s="9" t="str">
        <f>Results!C11</f>
        <v>A09</v>
      </c>
      <c r="M15" s="9" t="str">
        <f>Results!B11</f>
        <v>NM_000576</v>
      </c>
      <c r="N15" s="33">
        <f>LOG(Results!H11,2)</f>
        <v>-0.33500000000000085</v>
      </c>
      <c r="O15" s="34">
        <f>Results!I11</f>
        <v>0.14648769781791188</v>
      </c>
      <c r="P15" s="3"/>
      <c r="Q15" s="3"/>
      <c r="R15" s="3"/>
      <c r="S15" s="3"/>
    </row>
    <row r="16" spans="1:19" ht="15" customHeight="1">
      <c r="K16" s="167"/>
      <c r="L16" s="9" t="str">
        <f>Results!C12</f>
        <v>A10</v>
      </c>
      <c r="M16" s="9" t="str">
        <f>Results!B12</f>
        <v>NM_000963</v>
      </c>
      <c r="N16" s="33">
        <f>LOG(Results!H12,2)</f>
        <v>3.5883333333333329</v>
      </c>
      <c r="O16" s="34">
        <f>Results!I12</f>
        <v>5.8522403862597315E-5</v>
      </c>
      <c r="P16" s="3"/>
      <c r="Q16" s="3"/>
      <c r="R16" s="3"/>
      <c r="S16" s="3"/>
    </row>
    <row r="17" spans="11:19" ht="15" customHeight="1">
      <c r="K17" s="167"/>
      <c r="L17" s="9" t="str">
        <f>Results!C13</f>
        <v>A11</v>
      </c>
      <c r="M17" s="9" t="str">
        <f>Results!B13</f>
        <v>NM_000499</v>
      </c>
      <c r="N17" s="33">
        <f>LOG(Results!H13,2)</f>
        <v>2.7183333333333315</v>
      </c>
      <c r="O17" s="34">
        <f>Results!I13</f>
        <v>3.9743568072322562E-5</v>
      </c>
      <c r="P17" s="3"/>
      <c r="Q17" s="3"/>
      <c r="R17" s="3"/>
      <c r="S17" s="3"/>
    </row>
    <row r="18" spans="11:19" ht="15" customHeight="1">
      <c r="K18" s="167"/>
      <c r="L18" s="9" t="str">
        <f>Results!C14</f>
        <v>A12</v>
      </c>
      <c r="M18" s="9" t="str">
        <f>Results!B14</f>
        <v>NM_001071</v>
      </c>
      <c r="N18" s="33">
        <f>LOG(Results!H14,2)</f>
        <v>4.9283333333333319</v>
      </c>
      <c r="O18" s="34">
        <f>Results!I14</f>
        <v>1.1329304251440666E-5</v>
      </c>
      <c r="P18" s="3"/>
      <c r="Q18" s="3"/>
      <c r="R18" s="3"/>
      <c r="S18" s="3"/>
    </row>
    <row r="19" spans="11:19" ht="15" customHeight="1">
      <c r="K19" s="167"/>
      <c r="L19" s="9" t="str">
        <f>Results!C15</f>
        <v>B01</v>
      </c>
      <c r="M19" s="9" t="str">
        <f>Results!B15</f>
        <v>NM_002542</v>
      </c>
      <c r="N19" s="33">
        <f>LOG(Results!H15,2)</f>
        <v>3.8849999999999993</v>
      </c>
      <c r="O19" s="34">
        <f>Results!I15</f>
        <v>5.5316176848326318E-7</v>
      </c>
      <c r="P19" s="3"/>
      <c r="Q19" s="3"/>
      <c r="R19" s="3"/>
      <c r="S19" s="3"/>
    </row>
    <row r="20" spans="11:19" ht="15" customHeight="1">
      <c r="K20" s="167"/>
      <c r="L20" s="9" t="str">
        <f>Results!C16</f>
        <v>B02</v>
      </c>
      <c r="M20" s="9" t="str">
        <f>Results!B16</f>
        <v>NM_000376</v>
      </c>
      <c r="N20" s="33">
        <f>LOG(Results!H16,2)</f>
        <v>2.9583333333333317</v>
      </c>
      <c r="O20" s="34">
        <f>Results!I16</f>
        <v>8.8761721299275027E-10</v>
      </c>
      <c r="P20" s="3"/>
      <c r="Q20" s="41"/>
      <c r="R20" s="3"/>
      <c r="S20" s="3"/>
    </row>
    <row r="21" spans="11:19" ht="15" customHeight="1">
      <c r="K21" s="167"/>
      <c r="L21" s="9" t="str">
        <f>Results!C17</f>
        <v>B03</v>
      </c>
      <c r="M21" s="9" t="str">
        <f>Results!B17</f>
        <v>NM_000577</v>
      </c>
      <c r="N21" s="33">
        <f>LOG(Results!H17,2)</f>
        <v>1.0183333333333322</v>
      </c>
      <c r="O21" s="34">
        <f>Results!I17</f>
        <v>3.8283822661195365E-3</v>
      </c>
      <c r="P21" s="3"/>
      <c r="Q21" s="41"/>
      <c r="R21" s="3"/>
      <c r="S21" s="3"/>
    </row>
    <row r="22" spans="11:19" ht="15" customHeight="1">
      <c r="K22" s="167"/>
      <c r="L22" s="9" t="str">
        <f>Results!C18</f>
        <v>B04</v>
      </c>
      <c r="M22" s="9" t="str">
        <f>Results!B18</f>
        <v>NM_000572</v>
      </c>
      <c r="N22" s="33">
        <f>LOG(Results!H18,2)</f>
        <v>5.4999999999998869E-2</v>
      </c>
      <c r="O22" s="34">
        <f>Results!I18</f>
        <v>0.70349172090119061</v>
      </c>
      <c r="P22" s="3"/>
      <c r="Q22" s="3"/>
      <c r="R22" s="3"/>
      <c r="S22" s="3"/>
    </row>
    <row r="23" spans="11:19" ht="15" customHeight="1">
      <c r="K23" s="167"/>
      <c r="L23" s="9" t="str">
        <f>Results!C19</f>
        <v>B05</v>
      </c>
      <c r="M23" s="9" t="str">
        <f>Results!B19</f>
        <v>NM_000015</v>
      </c>
      <c r="N23" s="33">
        <f>LOG(Results!H19,2)</f>
        <v>-0.18166666666666445</v>
      </c>
      <c r="O23" s="34">
        <f>Results!I19</f>
        <v>0.35834856127939019</v>
      </c>
      <c r="P23" s="3"/>
      <c r="Q23" s="3"/>
      <c r="R23" s="3"/>
      <c r="S23" s="3"/>
    </row>
    <row r="24" spans="11:19" ht="15" customHeight="1">
      <c r="K24" s="167"/>
      <c r="L24" s="9" t="str">
        <f>Results!C20</f>
        <v>B06</v>
      </c>
      <c r="M24" s="9" t="str">
        <f>Results!B20</f>
        <v>NM_005432</v>
      </c>
      <c r="N24" s="33">
        <f>LOG(Results!H20,2)</f>
        <v>1.1083333333333314</v>
      </c>
      <c r="O24" s="34">
        <f>Results!I20</f>
        <v>5.576421711651585E-5</v>
      </c>
      <c r="P24" s="3"/>
      <c r="Q24" s="3"/>
      <c r="R24" s="3"/>
      <c r="S24" s="3"/>
    </row>
    <row r="25" spans="11:19" ht="15" customHeight="1">
      <c r="K25" s="167"/>
      <c r="L25" s="9" t="str">
        <f>Results!C21</f>
        <v>B07</v>
      </c>
      <c r="M25" s="9" t="str">
        <f>Results!B21</f>
        <v>NM_000251</v>
      </c>
      <c r="N25" s="33">
        <f>LOG(Results!H21,2)</f>
        <v>2.284999999999997</v>
      </c>
      <c r="O25" s="34">
        <f>Results!I21</f>
        <v>2.5338260863154688E-4</v>
      </c>
      <c r="P25" s="3"/>
      <c r="Q25" s="3"/>
      <c r="R25" s="3"/>
      <c r="S25" s="3"/>
    </row>
    <row r="26" spans="11:19" ht="15" customHeight="1">
      <c r="K26" s="167"/>
      <c r="L26" s="9" t="str">
        <f>Results!C22</f>
        <v>B08</v>
      </c>
      <c r="M26" s="9" t="str">
        <f>Results!B22</f>
        <v>NM_000249</v>
      </c>
      <c r="N26" s="33">
        <f>LOG(Results!H22,2)</f>
        <v>-3.991666666666668</v>
      </c>
      <c r="O26" s="34">
        <f>Results!I22</f>
        <v>5.2091888939826463E-2</v>
      </c>
      <c r="P26" s="3"/>
      <c r="Q26" s="3"/>
      <c r="R26" s="3"/>
      <c r="S26" s="3"/>
    </row>
    <row r="27" spans="11:19" ht="15" customHeight="1">
      <c r="K27" s="167"/>
      <c r="L27" s="9" t="str">
        <f>Results!C23</f>
        <v>B09</v>
      </c>
      <c r="M27" s="9" t="str">
        <f>Results!B23</f>
        <v>NM_000584</v>
      </c>
      <c r="N27" s="33">
        <f>LOG(Results!H23,2)</f>
        <v>2.231666666666666</v>
      </c>
      <c r="O27" s="34">
        <f>Results!I23</f>
        <v>6.6731107833202034E-6</v>
      </c>
      <c r="P27" s="3"/>
      <c r="Q27" s="3"/>
      <c r="R27" s="3"/>
      <c r="S27" s="3"/>
    </row>
    <row r="28" spans="11:19" ht="15" customHeight="1">
      <c r="K28" s="167"/>
      <c r="L28" s="9" t="str">
        <f>Results!C24</f>
        <v>B10</v>
      </c>
      <c r="M28" s="9" t="str">
        <f>Results!B24</f>
        <v>NM_000594</v>
      </c>
      <c r="N28" s="33">
        <f>LOG(Results!H24,2)</f>
        <v>1.5016666666666654</v>
      </c>
      <c r="O28" s="34">
        <f>Results!I24</f>
        <v>1.6407238467822209E-2</v>
      </c>
      <c r="P28" s="3"/>
      <c r="Q28" s="3"/>
      <c r="R28" s="3"/>
      <c r="S28" s="3"/>
    </row>
    <row r="29" spans="11:19" ht="15" customHeight="1">
      <c r="K29" s="167"/>
      <c r="L29" s="9" t="str">
        <f>Results!C25</f>
        <v>B11</v>
      </c>
      <c r="M29" s="9" t="str">
        <f>Results!B25</f>
        <v>NM_000660</v>
      </c>
      <c r="N29" s="33">
        <f>LOG(Results!H25,2)</f>
        <v>1.8616666666666646</v>
      </c>
      <c r="O29" s="34">
        <f>Results!I25</f>
        <v>4.0032819331933207E-6</v>
      </c>
      <c r="P29" s="3"/>
      <c r="Q29" s="3"/>
      <c r="R29" s="3"/>
      <c r="S29" s="3"/>
    </row>
    <row r="30" spans="11:19" ht="15" customHeight="1">
      <c r="K30" s="167"/>
      <c r="L30" s="9" t="str">
        <f>Results!C26</f>
        <v>B12</v>
      </c>
      <c r="M30" s="9" t="str">
        <f>Results!B26</f>
        <v>NM_000059</v>
      </c>
      <c r="N30" s="33">
        <f>LOG(Results!H26,2)</f>
        <v>1.3949999999999994</v>
      </c>
      <c r="O30" s="34">
        <f>Results!I26</f>
        <v>1.1393066512698641E-4</v>
      </c>
      <c r="P30" s="3"/>
      <c r="Q30" s="3"/>
      <c r="R30" s="3"/>
      <c r="S30" s="3"/>
    </row>
    <row r="31" spans="11:19" ht="15" customHeight="1">
      <c r="K31" s="167"/>
      <c r="L31" s="9" t="str">
        <f>Results!C27</f>
        <v>C01</v>
      </c>
      <c r="M31" s="9" t="str">
        <f>Results!B27</f>
        <v>NM_005037</v>
      </c>
      <c r="N31" s="33">
        <f>LOG(Results!H27,2)</f>
        <v>-0.4083333333333381</v>
      </c>
      <c r="O31" s="34">
        <f>Results!I27</f>
        <v>0.70498864426578467</v>
      </c>
      <c r="P31" s="3"/>
      <c r="Q31" s="3"/>
      <c r="R31" s="3"/>
      <c r="S31" s="3"/>
    </row>
    <row r="32" spans="11:19" ht="15" customHeight="1">
      <c r="K32" s="167"/>
      <c r="L32" s="9" t="str">
        <f>Results!C28</f>
        <v>C02</v>
      </c>
      <c r="M32" s="9" t="str">
        <f>Results!B28</f>
        <v>NM_006218</v>
      </c>
      <c r="N32" s="33">
        <f>LOG(Results!H28,2)</f>
        <v>-1.3016666666666687</v>
      </c>
      <c r="O32" s="34">
        <f>Results!I28</f>
        <v>3.6770258059320429E-4</v>
      </c>
      <c r="P32" s="3"/>
      <c r="Q32" s="3"/>
      <c r="R32" s="3"/>
      <c r="S32" s="3"/>
    </row>
    <row r="33" spans="11:19" ht="15" customHeight="1">
      <c r="K33" s="167"/>
      <c r="L33" s="9" t="str">
        <f>Results!C29</f>
        <v>C03</v>
      </c>
      <c r="M33" s="9" t="str">
        <f>Results!B29</f>
        <v>NM_000254</v>
      </c>
      <c r="N33" s="33">
        <f>LOG(Results!H29,2)</f>
        <v>3.4083333333333319</v>
      </c>
      <c r="O33" s="34">
        <f>Results!I29</f>
        <v>9.4724409841187278E-8</v>
      </c>
      <c r="P33" s="3"/>
      <c r="Q33" s="3"/>
      <c r="R33" s="3"/>
      <c r="S33" s="3"/>
    </row>
    <row r="34" spans="11:19" ht="15" customHeight="1">
      <c r="K34" s="167"/>
      <c r="L34" s="9" t="str">
        <f>Results!C30</f>
        <v>C04</v>
      </c>
      <c r="M34" s="9" t="str">
        <f>Results!B30</f>
        <v>NM_000600</v>
      </c>
      <c r="N34" s="33">
        <f>LOG(Results!H30,2)</f>
        <v>1.0283333333333322</v>
      </c>
      <c r="O34" s="34">
        <f>Results!I30</f>
        <v>8.9671533742221443E-5</v>
      </c>
      <c r="P34" s="3"/>
      <c r="Q34" s="3"/>
      <c r="R34" s="3"/>
      <c r="S34" s="3"/>
    </row>
    <row r="35" spans="11:19" ht="15" customHeight="1">
      <c r="K35" s="167"/>
      <c r="L35" s="9" t="str">
        <f>Results!C31</f>
        <v>C05</v>
      </c>
      <c r="M35" s="9" t="str">
        <f>Results!B31</f>
        <v>NM_000618</v>
      </c>
      <c r="N35" s="33">
        <f>LOG(Results!H31,2)</f>
        <v>-0.15833333333333197</v>
      </c>
      <c r="O35" s="34">
        <f>Results!I31</f>
        <v>0.77883161162290027</v>
      </c>
      <c r="P35" s="3"/>
      <c r="Q35" s="3"/>
      <c r="R35" s="3"/>
      <c r="S35" s="3"/>
    </row>
    <row r="36" spans="11:19" ht="15" customHeight="1">
      <c r="K36" s="167"/>
      <c r="L36" s="9" t="str">
        <f>Results!C32</f>
        <v>C06</v>
      </c>
      <c r="M36" s="9" t="str">
        <f>Results!B32</f>
        <v>NM_202001</v>
      </c>
      <c r="N36" s="33">
        <f>LOG(Results!H32,2)</f>
        <v>-5.4999999999998876E-2</v>
      </c>
      <c r="O36" s="34">
        <f>Results!I32</f>
        <v>0.96727073844497502</v>
      </c>
      <c r="P36" s="3"/>
      <c r="Q36" s="3"/>
      <c r="R36" s="3"/>
      <c r="S36" s="3"/>
    </row>
    <row r="37" spans="11:19" ht="15" customHeight="1">
      <c r="K37" s="167"/>
      <c r="L37" s="9" t="str">
        <f>Results!C33</f>
        <v>C07</v>
      </c>
      <c r="M37" s="9" t="str">
        <f>Results!B33</f>
        <v>NM_000903</v>
      </c>
      <c r="N37" s="33">
        <f>LOG(Results!H33,2)</f>
        <v>-1.981666666666668</v>
      </c>
      <c r="O37" s="34">
        <f>Results!I33</f>
        <v>1.109551345940925E-5</v>
      </c>
      <c r="P37" s="3"/>
      <c r="Q37" s="3"/>
      <c r="R37" s="3"/>
      <c r="S37" s="3"/>
    </row>
    <row r="38" spans="11:19" ht="15" customHeight="1">
      <c r="K38" s="167"/>
      <c r="L38" s="9" t="str">
        <f>Results!C34</f>
        <v>C08</v>
      </c>
      <c r="M38" s="9" t="str">
        <f>Results!B34</f>
        <v>NM_004628</v>
      </c>
      <c r="N38" s="33">
        <f>LOG(Results!H34,2)</f>
        <v>2.6916666666666624</v>
      </c>
      <c r="O38" s="34">
        <f>Results!I34</f>
        <v>8.0589379539448985E-7</v>
      </c>
      <c r="P38" s="3"/>
      <c r="Q38" s="3"/>
      <c r="R38" s="3"/>
      <c r="S38" s="3"/>
    </row>
    <row r="39" spans="11:19" ht="15" customHeight="1">
      <c r="K39" s="167"/>
      <c r="L39" s="9" t="str">
        <f>Results!C35</f>
        <v>C09</v>
      </c>
      <c r="M39" s="9" t="str">
        <f>Results!B35</f>
        <v>NM_001025366</v>
      </c>
      <c r="N39" s="33">
        <f>LOG(Results!H35,2)</f>
        <v>1.6516666666666664</v>
      </c>
      <c r="O39" s="34">
        <f>Results!I35</f>
        <v>1.435353964141795E-4</v>
      </c>
      <c r="P39" s="3"/>
      <c r="Q39" s="3"/>
      <c r="R39" s="3"/>
      <c r="S39" s="3"/>
    </row>
    <row r="40" spans="11:19" ht="15" customHeight="1">
      <c r="K40" s="167"/>
      <c r="L40" s="9" t="str">
        <f>Results!C36</f>
        <v>C10</v>
      </c>
      <c r="M40" s="9" t="str">
        <f>Results!B36</f>
        <v>NM_002769</v>
      </c>
      <c r="N40" s="33">
        <f>LOG(Results!H36,2)</f>
        <v>3.8249999999999988</v>
      </c>
      <c r="O40" s="34">
        <f>Results!I36</f>
        <v>1.3923604625672081E-7</v>
      </c>
      <c r="P40" s="3"/>
      <c r="Q40" s="3"/>
      <c r="R40" s="3"/>
      <c r="S40" s="3"/>
    </row>
    <row r="41" spans="11:19" ht="15" customHeight="1">
      <c r="K41" s="167"/>
      <c r="L41" s="9" t="str">
        <f>Results!C37</f>
        <v>C11</v>
      </c>
      <c r="M41" s="9" t="str">
        <f>Results!B37</f>
        <v>NM_000927</v>
      </c>
      <c r="N41" s="33">
        <f>LOG(Results!H37,2)</f>
        <v>0.23833333333333337</v>
      </c>
      <c r="O41" s="34">
        <f>Results!I37</f>
        <v>3.1556427619917511E-2</v>
      </c>
      <c r="P41" s="3"/>
      <c r="Q41" s="3"/>
      <c r="R41" s="3"/>
      <c r="S41" s="3"/>
    </row>
    <row r="42" spans="11:19" ht="15" customHeight="1">
      <c r="K42" s="167"/>
      <c r="L42" s="9" t="str">
        <f>Results!C38</f>
        <v>C12</v>
      </c>
      <c r="M42" s="9" t="str">
        <f>Results!B38</f>
        <v>NM_005359</v>
      </c>
      <c r="N42" s="33">
        <f>LOG(Results!H38,2)</f>
        <v>1.9983333333333313</v>
      </c>
      <c r="O42" s="34">
        <f>Results!I38</f>
        <v>7.5092016849945687E-7</v>
      </c>
      <c r="P42" s="3"/>
      <c r="Q42" s="3"/>
      <c r="R42" s="3"/>
      <c r="S42" s="3"/>
    </row>
    <row r="43" spans="11:19" ht="15" customHeight="1">
      <c r="K43" s="167"/>
      <c r="L43" s="9" t="str">
        <f>Results!C39</f>
        <v>D01</v>
      </c>
      <c r="M43" s="9" t="str">
        <f>Results!B39</f>
        <v>NM_000598</v>
      </c>
      <c r="N43" s="33">
        <f>LOG(Results!H39,2)</f>
        <v>1.0216666666666674</v>
      </c>
      <c r="O43" s="34">
        <f>Results!I39</f>
        <v>1.2398937729481736E-6</v>
      </c>
      <c r="P43" s="3"/>
      <c r="Q43" s="3"/>
      <c r="R43" s="3"/>
      <c r="S43" s="3"/>
    </row>
    <row r="44" spans="11:19" ht="15" customHeight="1">
      <c r="K44" s="167"/>
      <c r="L44" s="9" t="str">
        <f>Results!C40</f>
        <v>D02</v>
      </c>
      <c r="M44" s="9" t="str">
        <f>Results!B40</f>
        <v>NM_000875</v>
      </c>
      <c r="N44" s="33">
        <f>LOG(Results!H40,2)</f>
        <v>1.7449999999999997</v>
      </c>
      <c r="O44" s="34">
        <f>Results!I40</f>
        <v>1.0099749298859987E-5</v>
      </c>
      <c r="P44" s="3"/>
      <c r="Q44" s="3"/>
      <c r="R44" s="3"/>
      <c r="S44" s="3"/>
    </row>
    <row r="45" spans="11:19" ht="15" customHeight="1">
      <c r="K45" s="167"/>
      <c r="L45" s="9" t="str">
        <f>Results!C41</f>
        <v>D03</v>
      </c>
      <c r="M45" s="9" t="str">
        <f>Results!B41</f>
        <v>NM_005343</v>
      </c>
      <c r="N45" s="33">
        <f>LOG(Results!H41,2)</f>
        <v>1.2983333333333338</v>
      </c>
      <c r="O45" s="34">
        <f>Results!I41</f>
        <v>2.0968567521551851E-5</v>
      </c>
      <c r="P45" s="3"/>
      <c r="Q45" s="3"/>
      <c r="R45" s="3"/>
      <c r="S45" s="3"/>
    </row>
    <row r="46" spans="11:19" ht="15" customHeight="1">
      <c r="K46" s="167"/>
      <c r="L46" s="9" t="str">
        <f>Results!C42</f>
        <v>D04</v>
      </c>
      <c r="M46" s="9" t="str">
        <f>Results!B42</f>
        <v>NM_001963</v>
      </c>
      <c r="N46" s="33">
        <f>LOG(Results!H42,2)</f>
        <v>-0.17500000000000085</v>
      </c>
      <c r="O46" s="34">
        <f>Results!I42</f>
        <v>7.4262511642324595E-4</v>
      </c>
      <c r="P46" s="3"/>
      <c r="Q46" s="3"/>
      <c r="R46" s="3"/>
      <c r="S46" s="3"/>
    </row>
    <row r="47" spans="11:19" ht="15" customHeight="1">
      <c r="K47" s="167"/>
      <c r="L47" s="9" t="str">
        <f>Results!C43</f>
        <v>D05</v>
      </c>
      <c r="M47" s="9" t="str">
        <f>Results!B43</f>
        <v>NM_000773</v>
      </c>
      <c r="N47" s="33">
        <f>LOG(Results!H43,2)</f>
        <v>-0.72500000000000031</v>
      </c>
      <c r="O47" s="34">
        <f>Results!I43</f>
        <v>7.4775020427190792E-4</v>
      </c>
      <c r="P47" s="3"/>
      <c r="Q47" s="3"/>
      <c r="R47" s="3"/>
      <c r="S47" s="3"/>
    </row>
    <row r="48" spans="11:19" ht="15" customHeight="1">
      <c r="K48" s="167"/>
      <c r="L48" s="9" t="str">
        <f>Results!C44</f>
        <v>D06</v>
      </c>
      <c r="M48" s="9" t="str">
        <f>Results!B44</f>
        <v>NM_058195</v>
      </c>
      <c r="N48" s="33">
        <f>LOG(Results!H44,2)</f>
        <v>0.71833333333333194</v>
      </c>
      <c r="O48" s="34">
        <f>Results!I44</f>
        <v>1.9772256776311482E-3</v>
      </c>
      <c r="P48" s="3"/>
      <c r="Q48" s="3"/>
      <c r="R48" s="3"/>
      <c r="S48" s="3"/>
    </row>
    <row r="49" spans="11:19" ht="15" customHeight="1">
      <c r="K49" s="167"/>
      <c r="L49" s="9" t="str">
        <f>Results!C45</f>
        <v>D07</v>
      </c>
      <c r="M49" s="9" t="str">
        <f>Results!B45</f>
        <v>NM_000662</v>
      </c>
      <c r="N49" s="33">
        <f>LOG(Results!H45,2)</f>
        <v>-0.98500000000000043</v>
      </c>
      <c r="O49" s="34">
        <f>Results!I45</f>
        <v>7.5997324540876599E-7</v>
      </c>
      <c r="P49" s="3"/>
      <c r="Q49" s="3"/>
      <c r="R49" s="3"/>
      <c r="S49" s="3"/>
    </row>
    <row r="50" spans="11:19" ht="15" customHeight="1">
      <c r="K50" s="167"/>
      <c r="L50" s="9" t="str">
        <f>Results!C46</f>
        <v>D08</v>
      </c>
      <c r="M50" s="9" t="str">
        <f>Results!B46</f>
        <v>NM_003977</v>
      </c>
      <c r="N50" s="33">
        <f>LOG(Results!H46,2)</f>
        <v>1.2816666666666663</v>
      </c>
      <c r="O50" s="34">
        <f>Results!I46</f>
        <v>2.7289970526073298E-6</v>
      </c>
      <c r="P50" s="3"/>
      <c r="Q50" s="3"/>
      <c r="R50" s="3"/>
      <c r="S50" s="3"/>
    </row>
    <row r="51" spans="11:19" ht="15" customHeight="1">
      <c r="K51" s="167"/>
      <c r="L51" s="9" t="str">
        <f>Results!C47</f>
        <v>D09</v>
      </c>
      <c r="M51" s="9" t="str">
        <f>Results!B47</f>
        <v>NM_005657</v>
      </c>
      <c r="N51" s="33">
        <f>LOG(Results!H47,2)</f>
        <v>2.3649999999999989</v>
      </c>
      <c r="O51" s="34">
        <f>Results!I47</f>
        <v>1.4570257944123024E-5</v>
      </c>
      <c r="P51" s="3"/>
      <c r="Q51" s="3"/>
      <c r="R51" s="3"/>
      <c r="S51" s="3"/>
    </row>
    <row r="52" spans="11:19" ht="15" customHeight="1">
      <c r="K52" s="167"/>
      <c r="L52" s="9" t="str">
        <f>Results!C48</f>
        <v>D10</v>
      </c>
      <c r="M52" s="9" t="str">
        <f>Results!B48</f>
        <v>NM_002392</v>
      </c>
      <c r="N52" s="33">
        <f>LOG(Results!H48,2)</f>
        <v>6.7116666666666669</v>
      </c>
      <c r="O52" s="34">
        <f>Results!I48</f>
        <v>2.4979746882435081E-6</v>
      </c>
      <c r="P52" s="3"/>
      <c r="Q52" s="3"/>
      <c r="R52" s="3"/>
      <c r="S52" s="3"/>
    </row>
    <row r="53" spans="11:19" ht="15" customHeight="1">
      <c r="K53" s="167"/>
      <c r="L53" s="9" t="str">
        <f>Results!C49</f>
        <v>D11</v>
      </c>
      <c r="M53" s="9" t="str">
        <f>Results!B49</f>
        <v>NM_000639</v>
      </c>
      <c r="N53" s="33">
        <f>LOG(Results!H49,2)</f>
        <v>0.61833333333333262</v>
      </c>
      <c r="O53" s="34">
        <f>Results!I49</f>
        <v>2.2885842550396302E-3</v>
      </c>
      <c r="P53" s="3"/>
      <c r="Q53" s="3"/>
      <c r="R53" s="3"/>
      <c r="S53" s="3"/>
    </row>
    <row r="54" spans="11:19" ht="15" customHeight="1">
      <c r="K54" s="167"/>
      <c r="L54" s="9" t="str">
        <f>Results!C50</f>
        <v>D12</v>
      </c>
      <c r="M54" s="9" t="str">
        <f>Results!B50</f>
        <v>NM_000589</v>
      </c>
      <c r="N54" s="33">
        <f>LOG(Results!H50,2)</f>
        <v>1.8150000000000002</v>
      </c>
      <c r="O54" s="34">
        <f>Results!I50</f>
        <v>1.9580253129765621E-5</v>
      </c>
      <c r="P54" s="3"/>
      <c r="Q54" s="3"/>
      <c r="R54" s="3"/>
      <c r="S54" s="3"/>
    </row>
    <row r="55" spans="11:19" ht="15" customHeight="1">
      <c r="K55" s="167"/>
      <c r="L55" s="9" t="str">
        <f>Results!C51</f>
        <v>E01</v>
      </c>
      <c r="M55" s="9" t="str">
        <f>Results!B51</f>
        <v>NM_000612</v>
      </c>
      <c r="N55" s="33">
        <f>LOG(Results!H51,2)</f>
        <v>1.2550000000000003</v>
      </c>
      <c r="O55" s="34">
        <f>Results!I51</f>
        <v>4.6348614948069799E-6</v>
      </c>
      <c r="P55" s="3"/>
      <c r="Q55" s="3"/>
      <c r="R55" s="3"/>
      <c r="S55" s="3"/>
    </row>
    <row r="56" spans="11:19" ht="15" customHeight="1">
      <c r="K56" s="167"/>
      <c r="L56" s="9" t="str">
        <f>Results!C52</f>
        <v>E02</v>
      </c>
      <c r="M56" s="9" t="str">
        <f>Results!B52</f>
        <v>NM_001641</v>
      </c>
      <c r="N56" s="33">
        <f>LOG(Results!H52,2)</f>
        <v>2.1783333333333332</v>
      </c>
      <c r="O56" s="34">
        <f>Results!I52</f>
        <v>1.8784670142898217E-7</v>
      </c>
      <c r="P56" s="3"/>
      <c r="Q56" s="3"/>
      <c r="R56" s="3"/>
      <c r="S56" s="3"/>
    </row>
    <row r="57" spans="11:19" ht="15" customHeight="1">
      <c r="K57" s="167"/>
      <c r="L57" s="9" t="str">
        <f>Results!C53</f>
        <v>E03</v>
      </c>
      <c r="M57" s="9" t="str">
        <f>Results!B53</f>
        <v>NM_000410</v>
      </c>
      <c r="N57" s="33">
        <f>LOG(Results!H53,2)</f>
        <v>-0.29166666666666674</v>
      </c>
      <c r="O57" s="34">
        <f>Results!I53</f>
        <v>1.1990896591795093E-3</v>
      </c>
      <c r="P57" s="3"/>
      <c r="Q57" s="3"/>
      <c r="R57" s="3"/>
      <c r="S57" s="3"/>
    </row>
    <row r="58" spans="11:19" ht="15" customHeight="1">
      <c r="K58" s="167"/>
      <c r="L58" s="9" t="str">
        <f>Results!C54</f>
        <v>E04</v>
      </c>
      <c r="M58" s="9" t="str">
        <f>Results!B54</f>
        <v>NM_000179</v>
      </c>
      <c r="N58" s="33">
        <f>LOG(Results!H54,2)</f>
        <v>-0.38500000000000034</v>
      </c>
      <c r="O58" s="34">
        <f>Results!I54</f>
        <v>1.5150063335543735E-3</v>
      </c>
      <c r="P58" s="3"/>
      <c r="Q58" s="3"/>
      <c r="R58" s="3"/>
      <c r="S58" s="3"/>
    </row>
    <row r="59" spans="11:19" ht="15" customHeight="1">
      <c r="K59" s="167"/>
      <c r="L59" s="9" t="str">
        <f>Results!C55</f>
        <v>E05</v>
      </c>
      <c r="M59" s="9" t="str">
        <f>Results!B55</f>
        <v>NM_001020825</v>
      </c>
      <c r="N59" s="33">
        <f>LOG(Results!H55,2)</f>
        <v>1.4016666666666651</v>
      </c>
      <c r="O59" s="34">
        <f>Results!I55</f>
        <v>1.4379472701143183E-8</v>
      </c>
      <c r="P59" s="3"/>
      <c r="Q59" s="3"/>
      <c r="R59" s="3"/>
      <c r="S59" s="3"/>
    </row>
    <row r="60" spans="11:19" ht="15" customHeight="1">
      <c r="K60" s="167"/>
      <c r="L60" s="9" t="str">
        <f>Results!C56</f>
        <v>E06</v>
      </c>
      <c r="M60" s="9" t="str">
        <f>Results!B56</f>
        <v>NM_000120</v>
      </c>
      <c r="N60" s="33">
        <f>LOG(Results!H56,2)</f>
        <v>0.40499999999999908</v>
      </c>
      <c r="O60" s="34">
        <f>Results!I56</f>
        <v>2.0425205446027449E-2</v>
      </c>
      <c r="P60" s="3"/>
      <c r="Q60" s="3"/>
      <c r="R60" s="3"/>
      <c r="S60" s="3"/>
    </row>
    <row r="61" spans="11:19" ht="15" customHeight="1">
      <c r="K61" s="167"/>
      <c r="L61" s="9" t="str">
        <f>Results!C57</f>
        <v>E07</v>
      </c>
      <c r="M61" s="9" t="str">
        <f>Results!B57</f>
        <v>NM_000103</v>
      </c>
      <c r="N61" s="33">
        <f>LOG(Results!H57,2)</f>
        <v>1.2649999999999981</v>
      </c>
      <c r="O61" s="34">
        <f>Results!I57</f>
        <v>2.1775530714488074E-3</v>
      </c>
      <c r="P61" s="3"/>
      <c r="Q61" s="3"/>
      <c r="R61" s="3"/>
      <c r="S61" s="3"/>
    </row>
    <row r="62" spans="11:19" ht="15" customHeight="1">
      <c r="K62" s="167"/>
      <c r="L62" s="9" t="str">
        <f>Results!C58</f>
        <v>E08</v>
      </c>
      <c r="M62" s="9" t="str">
        <f>Results!B58</f>
        <v>NM_000106</v>
      </c>
      <c r="N62" s="33">
        <f>LOG(Results!H58,2)</f>
        <v>-2.0416666666666679</v>
      </c>
      <c r="O62" s="34">
        <f>Results!I58</f>
        <v>7.8052178040866288E-5</v>
      </c>
      <c r="P62" s="3"/>
      <c r="Q62" s="3"/>
      <c r="R62" s="3"/>
      <c r="S62" s="3"/>
    </row>
    <row r="63" spans="11:19" ht="15" customHeight="1">
      <c r="K63" s="167"/>
      <c r="L63" s="9" t="str">
        <f>Results!C59</f>
        <v>E09</v>
      </c>
      <c r="M63" s="9" t="str">
        <f>Results!B59</f>
        <v>NM_000745</v>
      </c>
      <c r="N63" s="33">
        <f>LOG(Results!H59,2)</f>
        <v>-1.5783333333333336</v>
      </c>
      <c r="O63" s="34">
        <f>Results!I59</f>
        <v>6.3314146418272626E-4</v>
      </c>
      <c r="P63" s="3"/>
      <c r="Q63" s="3"/>
      <c r="R63" s="3"/>
      <c r="S63" s="3"/>
    </row>
    <row r="64" spans="11:19" ht="15" customHeight="1">
      <c r="K64" s="167"/>
      <c r="L64" s="9" t="str">
        <f>Results!C60</f>
        <v>E10</v>
      </c>
      <c r="M64" s="9" t="str">
        <f>Results!B60</f>
        <v>NM_033338</v>
      </c>
      <c r="N64" s="33">
        <f>LOG(Results!H60,2)</f>
        <v>0.29833333333333167</v>
      </c>
      <c r="O64" s="34">
        <f>Results!I60</f>
        <v>3.0634968830613361E-2</v>
      </c>
      <c r="P64" s="3"/>
      <c r="Q64" s="3"/>
      <c r="R64" s="3"/>
      <c r="S64" s="3"/>
    </row>
    <row r="65" spans="11:19" ht="15" customHeight="1">
      <c r="K65" s="167"/>
      <c r="L65" s="9" t="str">
        <f>Results!C61</f>
        <v>E11</v>
      </c>
      <c r="M65" s="9" t="str">
        <f>Results!B61</f>
        <v>NM_001226</v>
      </c>
      <c r="N65" s="33">
        <f>LOG(Results!H61,2)</f>
        <v>1.2616666666666667</v>
      </c>
      <c r="O65" s="34">
        <f>Results!I61</f>
        <v>6.6671880913691194E-5</v>
      </c>
      <c r="P65" s="3"/>
      <c r="Q65" s="3"/>
      <c r="R65" s="3"/>
      <c r="S65" s="3"/>
    </row>
    <row r="66" spans="11:19" ht="15" customHeight="1">
      <c r="K66" s="167"/>
      <c r="L66" s="9" t="str">
        <f>Results!C62</f>
        <v>E12</v>
      </c>
      <c r="M66" s="9" t="str">
        <f>Results!B62</f>
        <v>NM_004346</v>
      </c>
      <c r="N66" s="33">
        <f>LOG(Results!H62,2)</f>
        <v>2.1383333333333328</v>
      </c>
      <c r="O66" s="34">
        <f>Results!I62</f>
        <v>3.2538137724046576E-7</v>
      </c>
      <c r="P66" s="3"/>
      <c r="Q66" s="3"/>
      <c r="R66" s="3"/>
      <c r="S66" s="3"/>
    </row>
    <row r="67" spans="11:19" ht="15" customHeight="1">
      <c r="K67" s="167"/>
      <c r="L67" s="9" t="str">
        <f>Results!C63</f>
        <v>F01</v>
      </c>
      <c r="M67" s="9" t="str">
        <f>Results!B63</f>
        <v>NM_005431</v>
      </c>
      <c r="N67" s="33">
        <f>LOG(Results!H63,2)</f>
        <v>2.7983333333333307</v>
      </c>
      <c r="O67" s="34">
        <f>Results!I63</f>
        <v>4.3906495119676779E-7</v>
      </c>
      <c r="P67" s="3"/>
      <c r="Q67" s="3"/>
      <c r="R67" s="3"/>
      <c r="S67" s="3"/>
    </row>
    <row r="68" spans="11:19" ht="15" customHeight="1">
      <c r="K68" s="167"/>
      <c r="L68" s="9" t="str">
        <f>Results!C64</f>
        <v>F02</v>
      </c>
      <c r="M68" s="9" t="str">
        <f>Results!B64</f>
        <v>NM_000455</v>
      </c>
      <c r="N68" s="33">
        <f>LOG(Results!H64,2)</f>
        <v>3.158333333333331</v>
      </c>
      <c r="O68" s="34">
        <f>Results!I64</f>
        <v>7.9832981452862851E-8</v>
      </c>
      <c r="P68" s="3"/>
      <c r="Q68" s="3"/>
      <c r="R68" s="3"/>
      <c r="S68" s="3"/>
    </row>
    <row r="69" spans="11:19" ht="15" customHeight="1">
      <c r="K69" s="167"/>
      <c r="L69" s="9" t="str">
        <f>Results!C65</f>
        <v>F03</v>
      </c>
      <c r="M69" s="9" t="str">
        <f>Results!B65</f>
        <v>NM_053056</v>
      </c>
      <c r="N69" s="33">
        <f>LOG(Results!H65,2)</f>
        <v>0.56833333333333402</v>
      </c>
      <c r="O69" s="34">
        <f>Results!I65</f>
        <v>1.8856899635916001E-4</v>
      </c>
      <c r="P69" s="3"/>
      <c r="Q69" s="3"/>
      <c r="R69" s="3"/>
      <c r="S69" s="3"/>
    </row>
    <row r="70" spans="11:19" ht="15" customHeight="1">
      <c r="K70" s="167"/>
      <c r="L70" s="9" t="str">
        <f>Results!C66</f>
        <v>F04</v>
      </c>
      <c r="M70" s="9" t="str">
        <f>Results!B66</f>
        <v>NM_000962</v>
      </c>
      <c r="N70" s="33">
        <f>LOG(Results!H66,2)</f>
        <v>1.008333333333334</v>
      </c>
      <c r="O70" s="34">
        <f>Results!I66</f>
        <v>1.2719312653163074E-3</v>
      </c>
      <c r="P70" s="3"/>
      <c r="Q70" s="3"/>
      <c r="R70" s="3"/>
      <c r="S70" s="3"/>
    </row>
    <row r="71" spans="11:19" ht="15" customHeight="1">
      <c r="K71" s="167"/>
      <c r="L71" s="9" t="str">
        <f>Results!C67</f>
        <v>F05</v>
      </c>
      <c r="M71" s="9" t="str">
        <f>Results!B67</f>
        <v>NM_000314</v>
      </c>
      <c r="N71" s="33">
        <f>LOG(Results!H67,2)</f>
        <v>-0.37833333333333502</v>
      </c>
      <c r="O71" s="34">
        <f>Results!I67</f>
        <v>1.45896077974413E-3</v>
      </c>
      <c r="P71" s="3"/>
      <c r="Q71" s="3"/>
      <c r="R71" s="3"/>
      <c r="S71" s="3"/>
    </row>
    <row r="72" spans="11:19" ht="15" customHeight="1">
      <c r="K72" s="167"/>
      <c r="L72" s="9" t="str">
        <f>Results!C68</f>
        <v>F06</v>
      </c>
      <c r="M72" s="9" t="str">
        <f>Results!B68</f>
        <v>NM_002770</v>
      </c>
      <c r="N72" s="33">
        <f>LOG(Results!H68,2)</f>
        <v>9.668333333333333</v>
      </c>
      <c r="O72" s="34">
        <f>Results!I68</f>
        <v>2.4121588087810267E-7</v>
      </c>
      <c r="P72" s="3"/>
      <c r="Q72" s="3"/>
      <c r="R72" s="3"/>
      <c r="S72" s="3"/>
    </row>
    <row r="73" spans="11:19" ht="15" customHeight="1">
      <c r="K73" s="167"/>
      <c r="L73" s="9" t="str">
        <f>Results!C69</f>
        <v>F07</v>
      </c>
      <c r="M73" s="9" t="str">
        <f>Results!B69</f>
        <v>NM_002539</v>
      </c>
      <c r="N73" s="33">
        <f>LOG(Results!H69,2)</f>
        <v>1.8683333333333314</v>
      </c>
      <c r="O73" s="34">
        <f>Results!I69</f>
        <v>1.0374467265106819E-3</v>
      </c>
      <c r="P73" s="3"/>
      <c r="Q73" s="3"/>
      <c r="R73" s="3"/>
      <c r="S73" s="3"/>
    </row>
    <row r="74" spans="11:19" ht="15" customHeight="1">
      <c r="K74" s="167"/>
      <c r="L74" s="9" t="str">
        <f>Results!C70</f>
        <v>F08</v>
      </c>
      <c r="M74" s="9" t="str">
        <f>Results!B70</f>
        <v>NM_002524</v>
      </c>
      <c r="N74" s="33">
        <f>LOG(Results!H70,2)</f>
        <v>-3.4383333333333348</v>
      </c>
      <c r="O74" s="34">
        <f>Results!I70</f>
        <v>3.1309524152728433E-6</v>
      </c>
      <c r="P74" s="3"/>
      <c r="Q74" s="3"/>
      <c r="R74" s="3"/>
      <c r="S74" s="3"/>
    </row>
    <row r="75" spans="11:19" ht="15" customHeight="1">
      <c r="K75" s="167"/>
      <c r="L75" s="9" t="str">
        <f>Results!C71</f>
        <v>F09</v>
      </c>
      <c r="M75" s="9" t="str">
        <f>Results!B71</f>
        <v>NM_000625</v>
      </c>
      <c r="N75" s="33">
        <f>LOG(Results!H71,2)</f>
        <v>1.1783333333333315</v>
      </c>
      <c r="O75" s="34">
        <f>Results!I71</f>
        <v>6.8007223393491302E-5</v>
      </c>
      <c r="P75" s="3"/>
      <c r="Q75" s="3"/>
      <c r="R75" s="3"/>
      <c r="S75" s="3"/>
    </row>
    <row r="76" spans="11:19" ht="15" customHeight="1">
      <c r="K76" s="167"/>
      <c r="L76" s="9" t="str">
        <f>Results!C72</f>
        <v>F10</v>
      </c>
      <c r="M76" s="9" t="str">
        <f>Results!B72</f>
        <v>NM_002439</v>
      </c>
      <c r="N76" s="33">
        <f>LOG(Results!H72,2)</f>
        <v>0.63166666666666516</v>
      </c>
      <c r="O76" s="34">
        <f>Results!I72</f>
        <v>2.5795318255397897E-3</v>
      </c>
      <c r="P76" s="3"/>
      <c r="Q76" s="3"/>
      <c r="R76" s="3"/>
      <c r="S76" s="3"/>
    </row>
    <row r="77" spans="11:19" ht="15" customHeight="1">
      <c r="K77" s="167"/>
      <c r="L77" s="9" t="str">
        <f>Results!C73</f>
        <v>F11</v>
      </c>
      <c r="M77" s="9" t="str">
        <f>Results!B73</f>
        <v>NM_002303</v>
      </c>
      <c r="N77" s="33">
        <f>LOG(Results!H73,2)</f>
        <v>2.5183333333333335</v>
      </c>
      <c r="O77" s="34">
        <f>Results!I73</f>
        <v>3.0274799621354516E-4</v>
      </c>
      <c r="P77" s="3"/>
      <c r="Q77" s="3"/>
      <c r="R77" s="3"/>
      <c r="S77" s="3"/>
    </row>
    <row r="78" spans="11:19" ht="15" customHeight="1">
      <c r="K78" s="167"/>
      <c r="L78" s="9" t="str">
        <f>Results!C74</f>
        <v>F12</v>
      </c>
      <c r="M78" s="9" t="str">
        <f>Results!B74</f>
        <v>NM_000044</v>
      </c>
      <c r="N78" s="33">
        <f>LOG(Results!H74,2)</f>
        <v>0.68499999999999894</v>
      </c>
      <c r="O78" s="34">
        <f>Results!I74</f>
        <v>7.5043997453436571E-5</v>
      </c>
      <c r="P78" s="3"/>
      <c r="Q78" s="3"/>
      <c r="R78" s="3"/>
      <c r="S78" s="3"/>
    </row>
    <row r="79" spans="11:19" ht="15" customHeight="1">
      <c r="K79" s="167"/>
      <c r="L79" s="9" t="str">
        <f>Results!C75</f>
        <v>G01</v>
      </c>
      <c r="M79" s="9" t="str">
        <f>Results!B75</f>
        <v>NM_000418</v>
      </c>
      <c r="N79" s="33">
        <f>LOG(Results!H75,2)</f>
        <v>1.1016666666666666</v>
      </c>
      <c r="O79" s="34">
        <f>Results!I75</f>
        <v>4.0804937471090913E-5</v>
      </c>
      <c r="P79" s="3"/>
      <c r="Q79" s="3"/>
      <c r="R79" s="3"/>
      <c r="S79" s="3"/>
    </row>
    <row r="80" spans="11:19" ht="15" customHeight="1">
      <c r="K80" s="167"/>
      <c r="L80" s="9" t="str">
        <f>Results!C76</f>
        <v>G02</v>
      </c>
      <c r="M80" s="9" t="str">
        <f>Results!B76</f>
        <v>NM_000041</v>
      </c>
      <c r="N80" s="33">
        <f>LOG(Results!H76,2)</f>
        <v>1.2883333333333324</v>
      </c>
      <c r="O80" s="34">
        <f>Results!I76</f>
        <v>9.3955097603825928E-6</v>
      </c>
      <c r="P80" s="3"/>
      <c r="Q80" s="3"/>
      <c r="R80" s="3"/>
      <c r="S80" s="3"/>
    </row>
    <row r="81" spans="11:19" ht="15" customHeight="1">
      <c r="K81" s="167"/>
      <c r="L81" s="9" t="str">
        <f>Results!C77</f>
        <v>G03</v>
      </c>
      <c r="M81" s="9" t="str">
        <f>Results!B77</f>
        <v>NM_002075</v>
      </c>
      <c r="N81" s="33">
        <f>LOG(Results!H77,2)</f>
        <v>0.67833333333333212</v>
      </c>
      <c r="O81" s="34">
        <f>Results!I77</f>
        <v>1.2619902726760127E-5</v>
      </c>
      <c r="P81" s="3"/>
      <c r="Q81" s="3"/>
      <c r="R81" s="3"/>
      <c r="S81" s="3"/>
    </row>
    <row r="82" spans="11:19" ht="15" customHeight="1">
      <c r="K82" s="167"/>
      <c r="L82" s="9" t="str">
        <f>Results!C78</f>
        <v>G04</v>
      </c>
      <c r="M82" s="9" t="str">
        <f>Results!B78</f>
        <v>NM_000516</v>
      </c>
      <c r="N82" s="33">
        <f>LOG(Results!H78,2)</f>
        <v>-0.41500000000000259</v>
      </c>
      <c r="O82" s="34">
        <f>Results!I78</f>
        <v>1.1157780720928428E-3</v>
      </c>
      <c r="P82" s="3"/>
      <c r="Q82" s="3"/>
      <c r="R82" s="3"/>
      <c r="S82" s="3"/>
    </row>
    <row r="83" spans="11:19" ht="15" customHeight="1">
      <c r="K83" s="167"/>
      <c r="L83" s="9" t="str">
        <f>Results!C79</f>
        <v>G05</v>
      </c>
      <c r="M83" s="9" t="str">
        <f>Results!B79</f>
        <v>NM_000515</v>
      </c>
      <c r="N83" s="33">
        <f>LOG(Results!H79,2)</f>
        <v>3.1749999999999976</v>
      </c>
      <c r="O83" s="34">
        <f>Results!I79</f>
        <v>9.1008047597020191E-5</v>
      </c>
      <c r="P83" s="3"/>
      <c r="Q83" s="3"/>
      <c r="R83" s="3"/>
      <c r="S83" s="3"/>
    </row>
    <row r="84" spans="11:19" ht="15" customHeight="1">
      <c r="K84" s="167"/>
      <c r="L84" s="9" t="str">
        <f>Results!C80</f>
        <v>G06</v>
      </c>
      <c r="M84" s="9" t="str">
        <f>Results!B80</f>
        <v>NM_000690</v>
      </c>
      <c r="N84" s="33">
        <f>LOG(Results!H80,2)</f>
        <v>1.0783333333333331</v>
      </c>
      <c r="O84" s="34">
        <f>Results!I80</f>
        <v>4.3810135458711768E-4</v>
      </c>
      <c r="P84" s="3"/>
      <c r="Q84" s="3"/>
      <c r="R84" s="3"/>
      <c r="S84" s="3"/>
    </row>
    <row r="85" spans="11:19" ht="15" customHeight="1">
      <c r="K85" s="167"/>
      <c r="L85" s="9" t="str">
        <f>Results!C81</f>
        <v>G07</v>
      </c>
      <c r="M85" s="9" t="str">
        <f>Results!B81</f>
        <v>NM_001014431</v>
      </c>
      <c r="N85" s="33">
        <f>LOG(Results!H81,2)</f>
        <v>-0.10166666666666865</v>
      </c>
      <c r="O85" s="34">
        <f>Results!I81</f>
        <v>0.38584616744496469</v>
      </c>
      <c r="P85" s="3"/>
      <c r="Q85" s="3"/>
      <c r="R85" s="3"/>
      <c r="S85" s="3"/>
    </row>
    <row r="86" spans="11:19" ht="15" customHeight="1">
      <c r="K86" s="167"/>
      <c r="L86" s="9" t="str">
        <f>Results!C82</f>
        <v>G08</v>
      </c>
      <c r="M86" s="9" t="str">
        <f>Results!B82</f>
        <v>NM_000795</v>
      </c>
      <c r="N86" s="33">
        <f>LOG(Results!H82,2)</f>
        <v>1.5283333333333318</v>
      </c>
      <c r="O86" s="34">
        <f>Results!I82</f>
        <v>1.3439302485494713E-3</v>
      </c>
      <c r="P86" s="3"/>
      <c r="Q86" s="3"/>
      <c r="R86" s="3"/>
      <c r="S86" s="3"/>
    </row>
    <row r="87" spans="11:19" ht="15" customHeight="1">
      <c r="K87" s="167"/>
      <c r="L87" s="9" t="str">
        <f>Results!C83</f>
        <v>G09</v>
      </c>
      <c r="M87" s="9" t="str">
        <f>Results!B83</f>
        <v>NM_000102</v>
      </c>
      <c r="N87" s="33">
        <f>LOG(Results!H83,2)</f>
        <v>0.13833333333333167</v>
      </c>
      <c r="O87" s="34">
        <f>Results!I83</f>
        <v>0.36766093234730046</v>
      </c>
      <c r="P87" s="3"/>
      <c r="Q87" s="3"/>
      <c r="R87" s="3"/>
      <c r="S87" s="3"/>
    </row>
    <row r="88" spans="11:19" ht="15" customHeight="1">
      <c r="K88" s="167"/>
      <c r="L88" s="9" t="str">
        <f>Results!C84</f>
        <v>G10</v>
      </c>
      <c r="M88" s="9" t="str">
        <f>Results!B84</f>
        <v>NM_000771</v>
      </c>
      <c r="N88" s="33">
        <f>LOG(Results!H84,2)</f>
        <v>0.97833333333333283</v>
      </c>
      <c r="O88" s="34">
        <f>Results!I84</f>
        <v>1.4911218237372424E-4</v>
      </c>
      <c r="P88" s="3"/>
      <c r="Q88" s="3"/>
      <c r="R88" s="3"/>
      <c r="S88" s="3"/>
    </row>
    <row r="89" spans="11:19" ht="15" customHeight="1">
      <c r="K89" s="167"/>
      <c r="L89" s="9" t="str">
        <f>Results!C85</f>
        <v>G11</v>
      </c>
      <c r="M89" s="9" t="str">
        <f>Results!B85</f>
        <v>NM_000104</v>
      </c>
      <c r="N89" s="33">
        <f>LOG(Results!H85,2)</f>
        <v>-1.2816666666666676</v>
      </c>
      <c r="O89" s="34">
        <f>Results!I85</f>
        <v>1.7851351490504209E-3</v>
      </c>
      <c r="P89" s="3"/>
      <c r="Q89" s="3"/>
      <c r="R89" s="3"/>
      <c r="S89" s="3"/>
    </row>
    <row r="90" spans="11:19" ht="15" customHeight="1">
      <c r="K90" s="167"/>
      <c r="L90" s="9" t="str">
        <f>Results!C86</f>
        <v>G12</v>
      </c>
      <c r="M90" s="9" t="str">
        <f>Results!B86</f>
        <v>NM_000669</v>
      </c>
      <c r="N90" s="33">
        <f>LOG(Results!H86,2)</f>
        <v>0.67833333333333246</v>
      </c>
      <c r="O90" s="34">
        <f>Results!I86</f>
        <v>7.2273823427141141E-4</v>
      </c>
      <c r="P90" s="3"/>
      <c r="Q90" s="3"/>
      <c r="R90" s="3"/>
      <c r="S90" s="3"/>
    </row>
    <row r="91" spans="11:19">
      <c r="K91" s="166" t="str">
        <f>'Gene Table'!A99</f>
        <v>Plate 2</v>
      </c>
      <c r="L91" s="9" t="str">
        <f>Results!C95</f>
        <v>A01</v>
      </c>
      <c r="M91" s="9" t="str">
        <f>Results!B95</f>
        <v>NM_001005735</v>
      </c>
      <c r="N91" s="33">
        <f>LOG(Results!H95,2)</f>
        <v>-6.6672222222222208</v>
      </c>
      <c r="O91" s="34">
        <f>Results!I95</f>
        <v>1.8827708023268521E-3</v>
      </c>
    </row>
    <row r="92" spans="11:19">
      <c r="K92" s="167"/>
      <c r="L92" s="9" t="str">
        <f>Results!C96</f>
        <v>A02</v>
      </c>
      <c r="M92" s="9" t="str">
        <f>Results!B96</f>
        <v>NM_005427</v>
      </c>
      <c r="N92" s="33">
        <f>LOG(Results!H96,2)</f>
        <v>5.5627777777777787</v>
      </c>
      <c r="O92" s="34">
        <f>Results!I96</f>
        <v>9.2809831773120563E-7</v>
      </c>
    </row>
    <row r="93" spans="11:19">
      <c r="K93" s="167"/>
      <c r="L93" s="9" t="str">
        <f>Results!C97</f>
        <v>A03</v>
      </c>
      <c r="M93" s="9" t="str">
        <f>Results!B97</f>
        <v>NM_002452</v>
      </c>
      <c r="N93" s="33">
        <f>LOG(Results!H97,2)</f>
        <v>4.5327777777777793</v>
      </c>
      <c r="O93" s="34">
        <f>Results!I97</f>
        <v>4.7429723250278555E-7</v>
      </c>
    </row>
    <row r="94" spans="11:19">
      <c r="K94" s="167"/>
      <c r="L94" s="9" t="str">
        <f>Results!C98</f>
        <v>A04</v>
      </c>
      <c r="M94" s="9" t="str">
        <f>Results!B98</f>
        <v>NM_006892</v>
      </c>
      <c r="N94" s="33">
        <f>LOG(Results!H98,2)</f>
        <v>3.7694444444444444</v>
      </c>
      <c r="O94" s="34">
        <f>Results!I98</f>
        <v>4.783089443294432E-6</v>
      </c>
    </row>
    <row r="95" spans="11:19">
      <c r="K95" s="167"/>
      <c r="L95" s="9" t="str">
        <f>Results!C99</f>
        <v>A05</v>
      </c>
      <c r="M95" s="9" t="str">
        <f>Results!B99</f>
        <v>NM_001033</v>
      </c>
      <c r="N95" s="33">
        <f>LOG(Results!H99,2)</f>
        <v>-5.743888888888887</v>
      </c>
      <c r="O95" s="34">
        <f>Results!I99</f>
        <v>8.1018490018000219E-4</v>
      </c>
    </row>
    <row r="96" spans="11:19">
      <c r="K96" s="167"/>
      <c r="L96" s="9" t="str">
        <f>Results!C100</f>
        <v>A06</v>
      </c>
      <c r="M96" s="9" t="str">
        <f>Results!B100</f>
        <v>BC071181</v>
      </c>
      <c r="N96" s="33">
        <f>LOG(Results!H100,2)</f>
        <v>7.9461111111111107</v>
      </c>
      <c r="O96" s="34">
        <f>Results!I100</f>
        <v>4.3787400383345966E-9</v>
      </c>
    </row>
    <row r="97" spans="11:15">
      <c r="K97" s="167"/>
      <c r="L97" s="9" t="str">
        <f>Results!C101</f>
        <v>A07</v>
      </c>
      <c r="M97" s="9" t="str">
        <f>Results!B101</f>
        <v>BC008403</v>
      </c>
      <c r="N97" s="33">
        <f>LOG(Results!H101,2)</f>
        <v>-2.1005555555555562</v>
      </c>
      <c r="O97" s="34">
        <f>Results!I101</f>
        <v>1.8912617763570357E-3</v>
      </c>
    </row>
    <row r="98" spans="11:15">
      <c r="K98" s="167"/>
      <c r="L98" s="9" t="str">
        <f>Results!C102</f>
        <v>A08</v>
      </c>
      <c r="M98" s="9" t="str">
        <f>Results!B102</f>
        <v>BC004257</v>
      </c>
      <c r="N98" s="33">
        <f>LOG(Results!H102,2)</f>
        <v>2.0594444444444444</v>
      </c>
      <c r="O98" s="34">
        <f>Results!I102</f>
        <v>4.9356498050619463E-5</v>
      </c>
    </row>
    <row r="99" spans="11:15">
      <c r="K99" s="167"/>
      <c r="L99" s="9" t="str">
        <f>Results!C103</f>
        <v>A09</v>
      </c>
      <c r="M99" s="9" t="str">
        <f>Results!B103</f>
        <v>NM_130398</v>
      </c>
      <c r="N99" s="33">
        <f>LOG(Results!H103,2)</f>
        <v>-1.163888888888889</v>
      </c>
      <c r="O99" s="34">
        <f>Results!I103</f>
        <v>1.1572180471042991E-4</v>
      </c>
    </row>
    <row r="100" spans="11:15">
      <c r="K100" s="167"/>
      <c r="L100" s="9" t="str">
        <f>Results!C104</f>
        <v>A10</v>
      </c>
      <c r="M100" s="9" t="str">
        <f>Results!B104</f>
        <v>NM_001076</v>
      </c>
      <c r="N100" s="33">
        <f>LOG(Results!H104,2)</f>
        <v>5.1627777777777784</v>
      </c>
      <c r="O100" s="34">
        <f>Results!I104</f>
        <v>2.4477167893480246E-5</v>
      </c>
    </row>
    <row r="101" spans="11:15">
      <c r="K101" s="167"/>
      <c r="L101" s="9" t="str">
        <f>Results!C105</f>
        <v>A11</v>
      </c>
      <c r="M101" s="9" t="str">
        <f>Results!B105</f>
        <v>NM_004360</v>
      </c>
      <c r="N101" s="33">
        <f>LOG(Results!H105,2)</f>
        <v>5.5427777777777765</v>
      </c>
      <c r="O101" s="34">
        <f>Results!I105</f>
        <v>1.0770560573289606E-5</v>
      </c>
    </row>
    <row r="102" spans="11:15">
      <c r="K102" s="167"/>
      <c r="L102" s="9" t="str">
        <f>Results!C106</f>
        <v>A12</v>
      </c>
      <c r="M102" s="9" t="str">
        <f>Results!B106</f>
        <v>NM_005847</v>
      </c>
      <c r="N102" s="33">
        <f>LOG(Results!H106,2)</f>
        <v>4.7761111111111116</v>
      </c>
      <c r="O102" s="34">
        <f>Results!I106</f>
        <v>4.9077677930910452E-7</v>
      </c>
    </row>
    <row r="103" spans="11:15">
      <c r="K103" s="167"/>
      <c r="L103" s="9" t="str">
        <f>Results!C107</f>
        <v>B01</v>
      </c>
      <c r="M103" s="9" t="str">
        <f>Results!B107</f>
        <v>NM_001785</v>
      </c>
      <c r="N103" s="33">
        <f>LOG(Results!H107,2)</f>
        <v>5.6994444444444445</v>
      </c>
      <c r="O103" s="34">
        <f>Results!I107</f>
        <v>6.2736020851756588E-10</v>
      </c>
    </row>
    <row r="104" spans="11:15">
      <c r="K104" s="167"/>
      <c r="L104" s="9" t="str">
        <f>Results!C108</f>
        <v>B02</v>
      </c>
      <c r="M104" s="9" t="str">
        <f>Results!B108</f>
        <v>NM_014641</v>
      </c>
      <c r="N104" s="33">
        <f>LOG(Results!H108,2)</f>
        <v>0.73611111111111205</v>
      </c>
      <c r="O104" s="34">
        <f>Results!I108</f>
        <v>1.7823853549334766E-2</v>
      </c>
    </row>
    <row r="105" spans="11:15">
      <c r="K105" s="167"/>
      <c r="L105" s="9" t="str">
        <f>Results!C109</f>
        <v>B03</v>
      </c>
      <c r="M105" s="9" t="str">
        <f>Results!B109</f>
        <v>NM_001040280</v>
      </c>
      <c r="N105" s="33">
        <f>LOG(Results!H109,2)</f>
        <v>2.6261111111111104</v>
      </c>
      <c r="O105" s="34">
        <f>Results!I109</f>
        <v>7.680155077502065E-4</v>
      </c>
    </row>
    <row r="106" spans="11:15">
      <c r="K106" s="167"/>
      <c r="L106" s="9" t="str">
        <f>Results!C110</f>
        <v>B04</v>
      </c>
      <c r="M106" s="9" t="str">
        <f>Results!B110</f>
        <v>NM_000591</v>
      </c>
      <c r="N106" s="33">
        <f>LOG(Results!H110,2)</f>
        <v>-5.1838888888888883</v>
      </c>
      <c r="O106" s="34">
        <f>Results!I110</f>
        <v>2.1288057133420662E-4</v>
      </c>
    </row>
    <row r="107" spans="11:15">
      <c r="K107" s="167"/>
      <c r="L107" s="9" t="str">
        <f>Results!C111</f>
        <v>B05</v>
      </c>
      <c r="M107" s="9" t="str">
        <f>Results!B111</f>
        <v>NM_003873</v>
      </c>
      <c r="N107" s="33">
        <f>LOG(Results!H111,2)</f>
        <v>9.4594444444444452</v>
      </c>
      <c r="O107" s="34">
        <f>Results!I111</f>
        <v>3.8972126073091402E-6</v>
      </c>
    </row>
    <row r="108" spans="11:15">
      <c r="K108" s="167"/>
      <c r="L108" s="9" t="str">
        <f>Results!C112</f>
        <v>B06</v>
      </c>
      <c r="M108" s="9" t="str">
        <f>Results!B112</f>
        <v>NM_000071</v>
      </c>
      <c r="N108" s="33">
        <f>LOG(Results!H112,2)</f>
        <v>-1.0905555555555557</v>
      </c>
      <c r="O108" s="34">
        <f>Results!I112</f>
        <v>6.3365290771035462E-3</v>
      </c>
    </row>
    <row r="109" spans="11:15">
      <c r="K109" s="167"/>
      <c r="L109" s="9" t="str">
        <f>Results!C113</f>
        <v>B07</v>
      </c>
      <c r="M109" s="9" t="str">
        <f>Results!B113</f>
        <v>NM_003786</v>
      </c>
      <c r="N109" s="33">
        <f>LOG(Results!H113,2)</f>
        <v>1.3661111111111099</v>
      </c>
      <c r="O109" s="34">
        <f>Results!I113</f>
        <v>0.13299535661675194</v>
      </c>
    </row>
    <row r="110" spans="11:15">
      <c r="K110" s="167"/>
      <c r="L110" s="9" t="str">
        <f>Results!C114</f>
        <v>B08</v>
      </c>
      <c r="M110" s="9" t="str">
        <f>Results!B114</f>
        <v>NM_001029851</v>
      </c>
      <c r="N110" s="33">
        <f>LOG(Results!H114,2)</f>
        <v>-1.4972222222222227</v>
      </c>
      <c r="O110" s="34">
        <f>Results!I114</f>
        <v>6.1008336102132143E-4</v>
      </c>
    </row>
    <row r="111" spans="11:15">
      <c r="K111" s="167"/>
      <c r="L111" s="9" t="str">
        <f>Results!C115</f>
        <v>B09</v>
      </c>
      <c r="M111" s="9" t="str">
        <f>Results!B115</f>
        <v>NM_003604</v>
      </c>
      <c r="N111" s="33">
        <f>LOG(Results!H115,2)</f>
        <v>-1.6138888888888878</v>
      </c>
      <c r="O111" s="34">
        <f>Results!I115</f>
        <v>1.1769402603519386E-3</v>
      </c>
    </row>
    <row r="112" spans="11:15">
      <c r="K112" s="167"/>
      <c r="L112" s="9" t="str">
        <f>Results!C116</f>
        <v>B10</v>
      </c>
      <c r="M112" s="9" t="str">
        <f>Results!B116</f>
        <v>NM_004347</v>
      </c>
      <c r="N112" s="33">
        <f>LOG(Results!H116,2)</f>
        <v>9.0494444444444433</v>
      </c>
      <c r="O112" s="34">
        <f>Results!I116</f>
        <v>5.5464970585162963E-7</v>
      </c>
    </row>
    <row r="113" spans="11:15">
      <c r="K113" s="167"/>
      <c r="L113" s="9" t="str">
        <f>Results!C117</f>
        <v>B11</v>
      </c>
      <c r="M113" s="9" t="str">
        <f>Results!B117</f>
        <v>NM_001225</v>
      </c>
      <c r="N113" s="33">
        <f>LOG(Results!H117,2)</f>
        <v>-6.3888888888888898E-2</v>
      </c>
      <c r="O113" s="34">
        <f>Results!I117</f>
        <v>0.59503091592121038</v>
      </c>
    </row>
    <row r="114" spans="11:15">
      <c r="K114" s="167"/>
      <c r="L114" s="9" t="str">
        <f>Results!C118</f>
        <v>B12</v>
      </c>
      <c r="M114" s="9" t="str">
        <f>Results!B118</f>
        <v>NM_001223</v>
      </c>
      <c r="N114" s="33">
        <f>LOG(Results!H118,2)</f>
        <v>-5.0338888888888897</v>
      </c>
      <c r="O114" s="34">
        <f>Results!I118</f>
        <v>4.480257057750737E-4</v>
      </c>
    </row>
    <row r="115" spans="11:15">
      <c r="K115" s="167"/>
      <c r="L115" s="9" t="str">
        <f>Results!C119</f>
        <v>C01</v>
      </c>
      <c r="M115" s="9" t="str">
        <f>Results!B119</f>
        <v>NM_004655</v>
      </c>
      <c r="N115" s="33">
        <f>LOG(Results!H119,2)</f>
        <v>9.3494444444444422</v>
      </c>
      <c r="O115" s="34">
        <f>Results!I119</f>
        <v>1.6861404293824619E-6</v>
      </c>
    </row>
    <row r="116" spans="11:15">
      <c r="K116" s="167"/>
      <c r="L116" s="9" t="str">
        <f>Results!C120</f>
        <v>C02</v>
      </c>
      <c r="M116" s="9" t="str">
        <f>Results!B120</f>
        <v>NM_030782</v>
      </c>
      <c r="N116" s="33">
        <f>LOG(Results!H120,2)</f>
        <v>-4.060555555555557</v>
      </c>
      <c r="O116" s="34">
        <f>Results!I120</f>
        <v>1.4434497672501936E-3</v>
      </c>
    </row>
    <row r="117" spans="11:15">
      <c r="K117" s="167"/>
      <c r="L117" s="9" t="str">
        <f>Results!C121</f>
        <v>C03</v>
      </c>
      <c r="M117" s="9" t="str">
        <f>Results!B121</f>
        <v>NM_006304</v>
      </c>
      <c r="N117" s="33">
        <f>LOG(Results!H121,2)</f>
        <v>6.2627777777777771</v>
      </c>
      <c r="O117" s="34">
        <f>Results!I121</f>
        <v>2.7891271984358479E-6</v>
      </c>
    </row>
    <row r="118" spans="11:15">
      <c r="K118" s="167"/>
      <c r="L118" s="9" t="str">
        <f>Results!C122</f>
        <v>C04</v>
      </c>
      <c r="M118" s="9" t="str">
        <f>Results!B122</f>
        <v>NM_024608</v>
      </c>
      <c r="N118" s="33">
        <f>LOG(Results!H122,2)</f>
        <v>-6.5338888888888853</v>
      </c>
      <c r="O118" s="34">
        <f>Results!I122</f>
        <v>5.2268366812767582E-4</v>
      </c>
    </row>
    <row r="119" spans="11:15">
      <c r="K119" s="167"/>
      <c r="L119" s="9" t="str">
        <f>Results!C123</f>
        <v>C05</v>
      </c>
      <c r="M119" s="9" t="str">
        <f>Results!B123</f>
        <v>NM_024596</v>
      </c>
      <c r="N119" s="33">
        <f>LOG(Results!H123,2)</f>
        <v>0.57277777777777894</v>
      </c>
      <c r="O119" s="34">
        <f>Results!I123</f>
        <v>0.19810700652824836</v>
      </c>
    </row>
    <row r="120" spans="11:15">
      <c r="K120" s="167"/>
      <c r="L120" s="9" t="str">
        <f>Results!C124</f>
        <v>C06</v>
      </c>
      <c r="M120" s="9" t="str">
        <f>Results!B124</f>
        <v>NM_004639</v>
      </c>
      <c r="N120" s="33">
        <f>LOG(Results!H124,2)</f>
        <v>5.4994444444444444</v>
      </c>
      <c r="O120" s="34">
        <f>Results!I124</f>
        <v>1.9016715701150713E-4</v>
      </c>
    </row>
    <row r="121" spans="11:15">
      <c r="K121" s="167"/>
      <c r="L121" s="9" t="str">
        <f>Results!C125</f>
        <v>C07</v>
      </c>
      <c r="M121" s="9" t="str">
        <f>Results!B125</f>
        <v>NM_001080124</v>
      </c>
      <c r="N121" s="33">
        <f>LOG(Results!H125,2)</f>
        <v>3.87611111111111</v>
      </c>
      <c r="O121" s="34">
        <f>Results!I125</f>
        <v>8.8576309622918649E-7</v>
      </c>
    </row>
    <row r="122" spans="11:15">
      <c r="K122" s="167"/>
      <c r="L122" s="9" t="str">
        <f>Results!C126</f>
        <v>C08</v>
      </c>
      <c r="M122" s="9" t="str">
        <f>Results!B126</f>
        <v>NM_021141</v>
      </c>
      <c r="N122" s="33">
        <f>LOG(Results!H126,2)</f>
        <v>2.7527777777777764</v>
      </c>
      <c r="O122" s="34">
        <f>Results!I126</f>
        <v>7.2425583838103607E-5</v>
      </c>
    </row>
    <row r="123" spans="11:15">
      <c r="K123" s="167"/>
      <c r="L123" s="9" t="str">
        <f>Results!C127</f>
        <v>C09</v>
      </c>
      <c r="M123" s="9" t="str">
        <f>Results!B127</f>
        <v>NM_003401</v>
      </c>
      <c r="N123" s="33">
        <f>LOG(Results!H127,2)</f>
        <v>2.0727777777777763</v>
      </c>
      <c r="O123" s="34">
        <f>Results!I127</f>
        <v>3.8750916615024766E-6</v>
      </c>
    </row>
    <row r="124" spans="11:15">
      <c r="K124" s="167"/>
      <c r="L124" s="9" t="str">
        <f>Results!C128</f>
        <v>C10</v>
      </c>
      <c r="M124" s="9" t="str">
        <f>Results!B128</f>
        <v>NM_001017415</v>
      </c>
      <c r="N124" s="33">
        <f>LOG(Results!H128,2)</f>
        <v>3.4761111111111114</v>
      </c>
      <c r="O124" s="34">
        <f>Results!I128</f>
        <v>7.4650466453173293E-7</v>
      </c>
    </row>
    <row r="125" spans="11:15">
      <c r="K125" s="167"/>
      <c r="L125" s="9" t="str">
        <f>Results!C129</f>
        <v>C11</v>
      </c>
      <c r="M125" s="9" t="str">
        <f>Results!B129</f>
        <v>NM_000373</v>
      </c>
      <c r="N125" s="33">
        <f>LOG(Results!H129,2)</f>
        <v>-0.84722222222222177</v>
      </c>
      <c r="O125" s="34">
        <f>Results!I129</f>
        <v>2.311037043173599E-3</v>
      </c>
    </row>
    <row r="126" spans="11:15">
      <c r="K126" s="167"/>
      <c r="L126" s="9" t="str">
        <f>Results!C130</f>
        <v>C12</v>
      </c>
      <c r="M126" s="9" t="str">
        <f>Results!B130</f>
        <v>NM_001074</v>
      </c>
      <c r="N126" s="33">
        <f>LOG(Results!H130,2)</f>
        <v>5.6127777777777785</v>
      </c>
      <c r="O126" s="34">
        <f>Results!I130</f>
        <v>3.0678807438248151E-8</v>
      </c>
    </row>
    <row r="127" spans="11:15">
      <c r="K127" s="167"/>
      <c r="L127" s="9" t="str">
        <f>Results!C131</f>
        <v>D01</v>
      </c>
      <c r="M127" s="9" t="str">
        <f>Results!B131</f>
        <v>NM_182729</v>
      </c>
      <c r="N127" s="33">
        <f>LOG(Results!H131,2)</f>
        <v>3.5494444444444446</v>
      </c>
      <c r="O127" s="34">
        <f>Results!I131</f>
        <v>4.779453952452953E-6</v>
      </c>
    </row>
    <row r="128" spans="11:15">
      <c r="K128" s="167"/>
      <c r="L128" s="9" t="str">
        <f>Results!C132</f>
        <v>D02</v>
      </c>
      <c r="M128" s="9" t="str">
        <f>Results!B132</f>
        <v>NM_000355</v>
      </c>
      <c r="N128" s="33">
        <f>LOG(Results!H132,2)</f>
        <v>-5.3338888888888869</v>
      </c>
      <c r="O128" s="34">
        <f>Results!I132</f>
        <v>8.8944839554620943E-4</v>
      </c>
    </row>
    <row r="129" spans="11:15">
      <c r="K129" s="167"/>
      <c r="L129" s="9" t="str">
        <f>Results!C133</f>
        <v>D03</v>
      </c>
      <c r="M129" s="9" t="str">
        <f>Results!B133</f>
        <v>NM_000636</v>
      </c>
      <c r="N129" s="33">
        <f>LOG(Results!H133,2)</f>
        <v>6.6827777777777806</v>
      </c>
      <c r="O129" s="34">
        <f>Results!I133</f>
        <v>9.2453889080458888E-8</v>
      </c>
    </row>
    <row r="130" spans="11:15">
      <c r="K130" s="167"/>
      <c r="L130" s="9" t="str">
        <f>Results!C134</f>
        <v>D04</v>
      </c>
      <c r="M130" s="9" t="str">
        <f>Results!B134</f>
        <v>NM_194255</v>
      </c>
      <c r="N130" s="33">
        <f>LOG(Results!H134,2)</f>
        <v>0.32944444444444465</v>
      </c>
      <c r="O130" s="34">
        <f>Results!I134</f>
        <v>0.10862573412290152</v>
      </c>
    </row>
    <row r="131" spans="11:15">
      <c r="K131" s="167"/>
      <c r="L131" s="9" t="str">
        <f>Results!C135</f>
        <v>D05</v>
      </c>
      <c r="M131" s="9" t="str">
        <f>Results!B135</f>
        <v>NM_000452</v>
      </c>
      <c r="N131" s="33">
        <f>LOG(Results!H135,2)</f>
        <v>-0.26055555555555554</v>
      </c>
      <c r="O131" s="34">
        <f>Results!I135</f>
        <v>0.13778334957666188</v>
      </c>
    </row>
    <row r="132" spans="11:15">
      <c r="K132" s="167"/>
      <c r="L132" s="9" t="str">
        <f>Results!C136</f>
        <v>D06</v>
      </c>
      <c r="M132" s="9" t="str">
        <f>Results!B136</f>
        <v>NM_022362</v>
      </c>
      <c r="N132" s="33">
        <f>LOG(Results!H136,2)</f>
        <v>1.7461111111111123</v>
      </c>
      <c r="O132" s="34">
        <f>Results!I136</f>
        <v>1.3409839559391541E-5</v>
      </c>
    </row>
    <row r="133" spans="11:15">
      <c r="K133" s="167"/>
      <c r="L133" s="9" t="str">
        <f>Results!C137</f>
        <v>D07</v>
      </c>
      <c r="M133" s="9" t="str">
        <f>Results!B137</f>
        <v>NM_005410</v>
      </c>
      <c r="N133" s="33">
        <f>LOG(Results!H137,2)</f>
        <v>0.72277777777777796</v>
      </c>
      <c r="O133" s="34">
        <f>Results!I137</f>
        <v>4.5745497538790727E-3</v>
      </c>
    </row>
    <row r="134" spans="11:15">
      <c r="K134" s="167"/>
      <c r="L134" s="9" t="str">
        <f>Results!C138</f>
        <v>D08</v>
      </c>
      <c r="M134" s="9" t="str">
        <f>Results!B138</f>
        <v>NM_022162</v>
      </c>
      <c r="N134" s="33">
        <f>LOG(Results!H138,2)</f>
        <v>1.3927777777777781</v>
      </c>
      <c r="O134" s="34">
        <f>Results!I138</f>
        <v>2.3449361239047967E-4</v>
      </c>
    </row>
    <row r="135" spans="11:15">
      <c r="K135" s="167"/>
      <c r="L135" s="9" t="str">
        <f>Results!C139</f>
        <v>D09</v>
      </c>
      <c r="M135" s="9" t="str">
        <f>Results!B139</f>
        <v>NM_000450</v>
      </c>
      <c r="N135" s="33">
        <f>LOG(Results!H139,2)</f>
        <v>4.1994444444444454</v>
      </c>
      <c r="O135" s="34">
        <f>Results!I139</f>
        <v>3.1571073227151502E-6</v>
      </c>
    </row>
    <row r="136" spans="11:15">
      <c r="K136" s="167"/>
      <c r="L136" s="9" t="str">
        <f>Results!C140</f>
        <v>D10</v>
      </c>
      <c r="M136" s="9" t="str">
        <f>Results!B140</f>
        <v>NM_002957</v>
      </c>
      <c r="N136" s="33">
        <f>LOG(Results!H140,2)</f>
        <v>7.1661111111111113</v>
      </c>
      <c r="O136" s="34">
        <f>Results!I140</f>
        <v>2.9388342191674174E-5</v>
      </c>
    </row>
    <row r="137" spans="11:15">
      <c r="K137" s="167"/>
      <c r="L137" s="9" t="str">
        <f>Results!C141</f>
        <v>D11</v>
      </c>
      <c r="M137" s="9" t="str">
        <f>Results!B141</f>
        <v>NM_002894</v>
      </c>
      <c r="N137" s="33">
        <f>LOG(Results!H141,2)</f>
        <v>-1.4372222222222217</v>
      </c>
      <c r="O137" s="34">
        <f>Results!I141</f>
        <v>1.9387405043608359E-3</v>
      </c>
    </row>
    <row r="138" spans="11:15">
      <c r="K138" s="167"/>
      <c r="L138" s="9" t="str">
        <f>Results!C142</f>
        <v>D12</v>
      </c>
      <c r="M138" s="9" t="str">
        <f>Results!B142</f>
        <v>NM_002890</v>
      </c>
      <c r="N138" s="33">
        <f>LOG(Results!H142,2)</f>
        <v>3.4327777777777784</v>
      </c>
      <c r="O138" s="34">
        <f>Results!I142</f>
        <v>9.8604493003342042E-7</v>
      </c>
    </row>
    <row r="139" spans="11:15">
      <c r="K139" s="167"/>
      <c r="L139" s="9" t="str">
        <f>Results!C143</f>
        <v>E01</v>
      </c>
      <c r="M139" s="9" t="str">
        <f>Results!B143</f>
        <v>NM_000958</v>
      </c>
      <c r="N139" s="33">
        <f>LOG(Results!H143,2)</f>
        <v>2.966111111111112</v>
      </c>
      <c r="O139" s="34">
        <f>Results!I143</f>
        <v>7.6461068936612509E-7</v>
      </c>
    </row>
    <row r="140" spans="11:15">
      <c r="K140" s="167"/>
      <c r="L140" s="9" t="str">
        <f>Results!C144</f>
        <v>E02</v>
      </c>
      <c r="M140" s="9" t="str">
        <f>Results!B144</f>
        <v>NM_000956</v>
      </c>
      <c r="N140" s="33">
        <f>LOG(Results!H144,2)</f>
        <v>-0.78722222222222127</v>
      </c>
      <c r="O140" s="34">
        <f>Results!I144</f>
        <v>8.5620910511165441E-3</v>
      </c>
    </row>
    <row r="141" spans="11:15">
      <c r="K141" s="167"/>
      <c r="L141" s="9" t="str">
        <f>Results!C145</f>
        <v>E03</v>
      </c>
      <c r="M141" s="9" t="str">
        <f>Results!B145</f>
        <v>NM_000264</v>
      </c>
      <c r="N141" s="33">
        <f>LOG(Results!H145,2)</f>
        <v>1.8661111111111128</v>
      </c>
      <c r="O141" s="34">
        <f>Results!I145</f>
        <v>7.156830693854945E-5</v>
      </c>
    </row>
    <row r="142" spans="11:15">
      <c r="K142" s="167"/>
      <c r="L142" s="9" t="str">
        <f>Results!C146</f>
        <v>E04</v>
      </c>
      <c r="M142" s="9" t="str">
        <f>Results!B146</f>
        <v>NM_002734</v>
      </c>
      <c r="N142" s="33">
        <f>LOG(Results!H146,2)</f>
        <v>1.9327777777777775</v>
      </c>
      <c r="O142" s="34">
        <f>Results!I146</f>
        <v>9.3086742662535872E-6</v>
      </c>
    </row>
    <row r="143" spans="11:15">
      <c r="K143" s="167"/>
      <c r="L143" s="9" t="str">
        <f>Results!C147</f>
        <v>E05</v>
      </c>
      <c r="M143" s="9" t="str">
        <f>Results!B147</f>
        <v>NM_018272</v>
      </c>
      <c r="N143" s="33">
        <f>LOG(Results!H147,2)</f>
        <v>0.92277777777777825</v>
      </c>
      <c r="O143" s="34">
        <f>Results!I147</f>
        <v>3.9078489085311316E-3</v>
      </c>
    </row>
    <row r="144" spans="11:15">
      <c r="K144" s="167"/>
      <c r="L144" s="9" t="str">
        <f>Results!C148</f>
        <v>E06</v>
      </c>
      <c r="M144" s="9" t="str">
        <f>Results!B148</f>
        <v>NM_018248</v>
      </c>
      <c r="N144" s="33">
        <f>LOG(Results!H148,2)</f>
        <v>3.2127777777777773</v>
      </c>
      <c r="O144" s="34">
        <f>Results!I148</f>
        <v>4.1569067573249538E-4</v>
      </c>
    </row>
    <row r="145" spans="11:15">
      <c r="K145" s="167"/>
      <c r="L145" s="9" t="str">
        <f>Results!C149</f>
        <v>E07</v>
      </c>
      <c r="M145" s="9" t="str">
        <f>Results!B149</f>
        <v>NM_017672</v>
      </c>
      <c r="N145" s="33">
        <f>LOG(Results!H149,2)</f>
        <v>-2.2372222222222229</v>
      </c>
      <c r="O145" s="34">
        <f>Results!I149</f>
        <v>1.1680010563406311E-3</v>
      </c>
    </row>
    <row r="146" spans="11:15">
      <c r="K146" s="167"/>
      <c r="L146" s="9" t="str">
        <f>Results!C150</f>
        <v>E08</v>
      </c>
      <c r="M146" s="9" t="str">
        <f>Results!B150</f>
        <v>NM_019093</v>
      </c>
      <c r="N146" s="33">
        <f>LOG(Results!H150,2)</f>
        <v>-1.8272222222222223</v>
      </c>
      <c r="O146" s="34">
        <f>Results!I150</f>
        <v>4.7994594240674329E-3</v>
      </c>
    </row>
    <row r="147" spans="11:15">
      <c r="K147" s="167"/>
      <c r="L147" s="9" t="str">
        <f>Results!C151</f>
        <v>E09</v>
      </c>
      <c r="M147" s="9" t="str">
        <f>Results!B151</f>
        <v>NM_007120</v>
      </c>
      <c r="N147" s="33">
        <f>LOG(Results!H151,2)</f>
        <v>-1.0438888888888884</v>
      </c>
      <c r="O147" s="34">
        <f>Results!I151</f>
        <v>6.100938405926425E-4</v>
      </c>
    </row>
    <row r="148" spans="11:15">
      <c r="K148" s="167"/>
      <c r="L148" s="9" t="str">
        <f>Results!C152</f>
        <v>E10</v>
      </c>
      <c r="M148" s="9" t="str">
        <f>Results!B152</f>
        <v>NM_001184</v>
      </c>
      <c r="N148" s="33">
        <f>LOG(Results!H152,2)</f>
        <v>3.4327777777777775</v>
      </c>
      <c r="O148" s="34">
        <f>Results!I152</f>
        <v>1.7277020725400648E-7</v>
      </c>
    </row>
    <row r="149" spans="11:15">
      <c r="K149" s="167"/>
      <c r="L149" s="9" t="str">
        <f>Results!C153</f>
        <v>E11</v>
      </c>
      <c r="M149" s="9" t="str">
        <f>Results!B153</f>
        <v>NM_205862</v>
      </c>
      <c r="N149" s="33">
        <f>LOG(Results!H153,2)</f>
        <v>2.0727777777777785</v>
      </c>
      <c r="O149" s="34">
        <f>Results!I153</f>
        <v>8.4932805137519003E-7</v>
      </c>
    </row>
    <row r="150" spans="11:15">
      <c r="K150" s="167"/>
      <c r="L150" s="9" t="str">
        <f>Results!C154</f>
        <v>E12</v>
      </c>
      <c r="M150" s="9" t="str">
        <f>Results!B154</f>
        <v>NM_019075</v>
      </c>
      <c r="N150" s="33">
        <f>LOG(Results!H154,2)</f>
        <v>2.4561111111111114</v>
      </c>
      <c r="O150" s="34">
        <f>Results!I154</f>
        <v>1.4469713710334204E-6</v>
      </c>
    </row>
    <row r="151" spans="11:15">
      <c r="K151" s="167"/>
      <c r="L151" s="9" t="str">
        <f>Results!C155</f>
        <v>F01</v>
      </c>
      <c r="M151" s="9" t="str">
        <f>Results!B155</f>
        <v>NM_017442</v>
      </c>
      <c r="N151" s="33">
        <f>LOG(Results!H155,2)</f>
        <v>6.1094444444444447</v>
      </c>
      <c r="O151" s="34">
        <f>Results!I155</f>
        <v>4.6639306315712191E-8</v>
      </c>
    </row>
    <row r="152" spans="11:15">
      <c r="K152" s="167"/>
      <c r="L152" s="9" t="str">
        <f>Results!C156</f>
        <v>F02</v>
      </c>
      <c r="M152" s="9" t="str">
        <f>Results!B156</f>
        <v>NM_000534</v>
      </c>
      <c r="N152" s="33">
        <f>LOG(Results!H156,2)</f>
        <v>2.2994444444444446</v>
      </c>
      <c r="O152" s="34">
        <f>Results!I156</f>
        <v>1.3026839942935302E-5</v>
      </c>
    </row>
    <row r="153" spans="11:15">
      <c r="K153" s="167"/>
      <c r="L153" s="9" t="str">
        <f>Results!C157</f>
        <v>F03</v>
      </c>
      <c r="M153" s="9" t="str">
        <f>Results!B157</f>
        <v>NM_002613</v>
      </c>
      <c r="N153" s="33">
        <f>LOG(Results!H157,2)</f>
        <v>-7.1105555555555542</v>
      </c>
      <c r="O153" s="34">
        <f>Results!I157</f>
        <v>5.890905369222082E-4</v>
      </c>
    </row>
    <row r="154" spans="11:15">
      <c r="K154" s="167"/>
      <c r="L154" s="9" t="str">
        <f>Results!C158</f>
        <v>F04</v>
      </c>
      <c r="M154" s="9" t="str">
        <f>Results!B158</f>
        <v>NM_016341</v>
      </c>
      <c r="N154" s="33">
        <f>LOG(Results!H158,2)</f>
        <v>9.8427777777777781</v>
      </c>
      <c r="O154" s="34">
        <f>Results!I158</f>
        <v>1.1582545805912679E-5</v>
      </c>
    </row>
    <row r="155" spans="11:15">
      <c r="K155" s="167"/>
      <c r="L155" s="9" t="str">
        <f>Results!C159</f>
        <v>F05</v>
      </c>
      <c r="M155" s="9" t="str">
        <f>Results!B159</f>
        <v>NM_020529</v>
      </c>
      <c r="N155" s="33">
        <f>LOG(Results!H159,2)</f>
        <v>0.70277777777777728</v>
      </c>
      <c r="O155" s="34">
        <f>Results!I159</f>
        <v>5.8161037680224507E-3</v>
      </c>
    </row>
    <row r="156" spans="11:15">
      <c r="K156" s="167"/>
      <c r="L156" s="9" t="str">
        <f>Results!C160</f>
        <v>F06</v>
      </c>
      <c r="M156" s="9" t="str">
        <f>Results!B160</f>
        <v>NM_003998</v>
      </c>
      <c r="N156" s="33">
        <f>LOG(Results!H160,2)</f>
        <v>9.6227777777777774</v>
      </c>
      <c r="O156" s="34">
        <f>Results!I160</f>
        <v>2.9055339888130671E-4</v>
      </c>
    </row>
    <row r="157" spans="11:15">
      <c r="K157" s="167"/>
      <c r="L157" s="9" t="str">
        <f>Results!C161</f>
        <v>F07</v>
      </c>
      <c r="M157" s="9" t="str">
        <f>Results!B161</f>
        <v>NM_006164</v>
      </c>
      <c r="N157" s="33">
        <f>LOG(Results!H161,2)</f>
        <v>-3.8772222222222212</v>
      </c>
      <c r="O157" s="34">
        <f>Results!I161</f>
        <v>6.8028709130651531E-4</v>
      </c>
    </row>
    <row r="158" spans="11:15">
      <c r="K158" s="167"/>
      <c r="L158" s="9" t="str">
        <f>Results!C162</f>
        <v>F08</v>
      </c>
      <c r="M158" s="9" t="str">
        <f>Results!B162</f>
        <v>NM_002485</v>
      </c>
      <c r="N158" s="33">
        <f>LOG(Results!H162,2)</f>
        <v>1.5894444444444453</v>
      </c>
      <c r="O158" s="34">
        <f>Results!I162</f>
        <v>1.0439827339086145E-4</v>
      </c>
    </row>
    <row r="159" spans="11:15">
      <c r="K159" s="167"/>
      <c r="L159" s="9" t="str">
        <f>Results!C163</f>
        <v>F09</v>
      </c>
      <c r="M159" s="9" t="str">
        <f>Results!B163</f>
        <v>NM_002454</v>
      </c>
      <c r="N159" s="33">
        <f>LOG(Results!H163,2)</f>
        <v>-0.40388888888888963</v>
      </c>
      <c r="O159" s="34">
        <f>Results!I163</f>
        <v>8.3384591343986153E-2</v>
      </c>
    </row>
    <row r="160" spans="11:15">
      <c r="K160" s="167"/>
      <c r="L160" s="9" t="str">
        <f>Results!C164</f>
        <v>F10</v>
      </c>
      <c r="M160" s="9" t="str">
        <f>Results!B164</f>
        <v>NM_019899</v>
      </c>
      <c r="N160" s="33">
        <f>LOG(Results!H164,2)</f>
        <v>-1.0338888888888886</v>
      </c>
      <c r="O160" s="34">
        <f>Results!I164</f>
        <v>3.1248979801976315E-2</v>
      </c>
    </row>
    <row r="161" spans="11:15">
      <c r="K161" s="167"/>
      <c r="L161" s="9" t="str">
        <f>Results!C165</f>
        <v>F11</v>
      </c>
      <c r="M161" s="9" t="str">
        <f>Results!B165</f>
        <v>NM_005590</v>
      </c>
      <c r="N161" s="33">
        <f>LOG(Results!H165,2)</f>
        <v>10.306111111111113</v>
      </c>
      <c r="O161" s="34">
        <f>Results!I165</f>
        <v>2.8835018934471843E-8</v>
      </c>
    </row>
    <row r="162" spans="11:15">
      <c r="K162" s="167"/>
      <c r="L162" s="9" t="str">
        <f>Results!C166</f>
        <v>F12</v>
      </c>
      <c r="M162" s="9" t="str">
        <f>Results!B166</f>
        <v>NM_000250</v>
      </c>
      <c r="N162" s="33">
        <f>LOG(Results!H166,2)</f>
        <v>0.49277777777777704</v>
      </c>
      <c r="O162" s="34">
        <f>Results!I166</f>
        <v>1.3641112217401325E-2</v>
      </c>
    </row>
    <row r="163" spans="11:15">
      <c r="K163" s="167"/>
      <c r="L163" s="9" t="str">
        <f>Results!C167</f>
        <v>G01</v>
      </c>
      <c r="M163" s="9" t="str">
        <f>Results!B167</f>
        <v>NM_002426</v>
      </c>
      <c r="N163" s="33">
        <f>LOG(Results!H167,2)</f>
        <v>3.5094444444444441</v>
      </c>
      <c r="O163" s="34">
        <f>Results!I167</f>
        <v>2.1414063394191341E-6</v>
      </c>
    </row>
    <row r="164" spans="11:15">
      <c r="K164" s="167"/>
      <c r="L164" s="9" t="str">
        <f>Results!C168</f>
        <v>G02</v>
      </c>
      <c r="M164" s="9" t="str">
        <f>Results!B168</f>
        <v>NM_002422</v>
      </c>
      <c r="N164" s="33">
        <f>LOG(Results!H168,2)</f>
        <v>3.7061111111111118</v>
      </c>
      <c r="O164" s="34">
        <f>Results!I168</f>
        <v>3.0266218256461497E-7</v>
      </c>
    </row>
    <row r="165" spans="11:15">
      <c r="K165" s="167"/>
      <c r="L165" s="9" t="str">
        <f>Results!C169</f>
        <v>G03</v>
      </c>
      <c r="M165" s="9" t="str">
        <f>Results!B169</f>
        <v>NM_004530</v>
      </c>
      <c r="N165" s="33">
        <f>LOG(Results!H169,2)</f>
        <v>-11.537222222222224</v>
      </c>
      <c r="O165" s="34">
        <f>Results!I169</f>
        <v>5.0505038780740343E-4</v>
      </c>
    </row>
    <row r="166" spans="11:15">
      <c r="K166" s="167"/>
      <c r="L166" s="9" t="str">
        <f>Results!C170</f>
        <v>G04</v>
      </c>
      <c r="M166" s="9" t="str">
        <f>Results!B170</f>
        <v>NM_002421</v>
      </c>
      <c r="N166" s="33">
        <f>LOG(Results!H170,2)</f>
        <v>4.3594444444444447</v>
      </c>
      <c r="O166" s="34">
        <f>Results!I170</f>
        <v>5.3836636970935515E-5</v>
      </c>
    </row>
    <row r="167" spans="11:15">
      <c r="K167" s="167"/>
      <c r="L167" s="9" t="str">
        <f>Results!C171</f>
        <v>G05</v>
      </c>
      <c r="M167" s="9" t="str">
        <f>Results!B171</f>
        <v>NM_000244</v>
      </c>
      <c r="N167" s="33">
        <f>LOG(Results!H171,2)</f>
        <v>8.0661111111111126</v>
      </c>
      <c r="O167" s="34">
        <f>Results!I171</f>
        <v>3.0144476148402036E-5</v>
      </c>
    </row>
    <row r="168" spans="11:15">
      <c r="K168" s="167"/>
      <c r="L168" s="9" t="str">
        <f>Results!C172</f>
        <v>G06</v>
      </c>
      <c r="M168" s="9" t="str">
        <f>Results!B172</f>
        <v>NM_006152</v>
      </c>
      <c r="N168" s="33">
        <f>LOG(Results!H172,2)</f>
        <v>-0.88388888888888983</v>
      </c>
      <c r="O168" s="34">
        <f>Results!I172</f>
        <v>2.2806948917160608E-2</v>
      </c>
    </row>
    <row r="169" spans="11:15">
      <c r="K169" s="167"/>
      <c r="L169" s="9" t="str">
        <f>Results!C173</f>
        <v>G07</v>
      </c>
      <c r="M169" s="9" t="str">
        <f>Results!B173</f>
        <v>NM_002312</v>
      </c>
      <c r="N169" s="33">
        <f>LOG(Results!H173,2)</f>
        <v>0.2561111111111109</v>
      </c>
      <c r="O169" s="34">
        <f>Results!I173</f>
        <v>0.29058811186579603</v>
      </c>
    </row>
    <row r="170" spans="11:15">
      <c r="K170" s="167"/>
      <c r="L170" s="9" t="str">
        <f>Results!C174</f>
        <v>G08</v>
      </c>
      <c r="M170" s="9" t="str">
        <f>Results!B174</f>
        <v>NM_005544</v>
      </c>
      <c r="N170" s="33">
        <f>LOG(Results!H174,2)</f>
        <v>6.312777777777776</v>
      </c>
      <c r="O170" s="34">
        <f>Results!I174</f>
        <v>4.224885764871776E-4</v>
      </c>
    </row>
    <row r="171" spans="11:15">
      <c r="K171" s="167"/>
      <c r="L171" s="9" t="str">
        <f>Results!C175</f>
        <v>G09</v>
      </c>
      <c r="M171" s="9" t="str">
        <f>Results!B175</f>
        <v>NM_001562</v>
      </c>
      <c r="N171" s="33">
        <f>LOG(Results!H175,2)</f>
        <v>-4.8872222222222215</v>
      </c>
      <c r="O171" s="34">
        <f>Results!I175</f>
        <v>2.2660116438530696E-4</v>
      </c>
    </row>
    <row r="172" spans="11:15">
      <c r="K172" s="167"/>
      <c r="L172" s="9" t="str">
        <f>Results!C176</f>
        <v>G10</v>
      </c>
      <c r="M172" s="9" t="str">
        <f>Results!B176</f>
        <v>NM_002187</v>
      </c>
      <c r="N172" s="33">
        <f>LOG(Results!H176,2)</f>
        <v>2.7294444444444452</v>
      </c>
      <c r="O172" s="34">
        <f>Results!I176</f>
        <v>2.4713876538283141E-5</v>
      </c>
    </row>
    <row r="173" spans="11:15">
      <c r="K173" s="167"/>
      <c r="L173" s="9" t="str">
        <f>Results!C177</f>
        <v>G11</v>
      </c>
      <c r="M173" s="9" t="str">
        <f>Results!B177</f>
        <v>NM_000882</v>
      </c>
      <c r="N173" s="33">
        <f>LOG(Results!H177,2)</f>
        <v>3.7061111111111105</v>
      </c>
      <c r="O173" s="34">
        <f>Results!I177</f>
        <v>2.5716483569203696E-6</v>
      </c>
    </row>
    <row r="174" spans="11:15">
      <c r="K174" s="167"/>
      <c r="L174" s="9" t="str">
        <f>Results!C178</f>
        <v>G12</v>
      </c>
      <c r="M174" s="9" t="str">
        <f>Results!B178</f>
        <v>NM_000575</v>
      </c>
      <c r="N174" s="33">
        <f>LOG(Results!H178,2)</f>
        <v>9.1561111111111106</v>
      </c>
      <c r="O174" s="34">
        <f>Results!I178</f>
        <v>2.8613522221745504E-7</v>
      </c>
    </row>
    <row r="260" ht="12.75" customHeight="1"/>
    <row r="352" ht="12.75" customHeight="1"/>
  </sheetData>
  <mergeCells count="8">
    <mergeCell ref="K5:O5"/>
    <mergeCell ref="K7:K90"/>
    <mergeCell ref="K91:K174"/>
    <mergeCell ref="A4:I4"/>
    <mergeCell ref="A1:C1"/>
    <mergeCell ref="F1:H1"/>
    <mergeCell ref="A2:I2"/>
    <mergeCell ref="A3:I3"/>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dimension ref="A1:CQ403"/>
  <sheetViews>
    <sheetView zoomScale="145" workbookViewId="0">
      <pane xSplit="3" ySplit="3" topLeftCell="D4" activePane="bottomRight" state="frozen"/>
      <selection pane="topRight" activeCell="C1" sqref="C1"/>
      <selection pane="bottomLeft" activeCell="A4" sqref="A4"/>
      <selection pane="bottomRight"/>
    </sheetView>
  </sheetViews>
  <sheetFormatPr defaultRowHeight="12.75"/>
  <cols>
    <col min="2" max="2" width="21" style="59" customWidth="1"/>
    <col min="3" max="3" width="6.7109375" style="63" customWidth="1"/>
    <col min="4" max="13" width="6.7109375" style="59" customWidth="1"/>
    <col min="14" max="14" width="24.28515625" style="59" customWidth="1"/>
    <col min="15" max="65" width="6.7109375" style="59" customWidth="1"/>
    <col min="66" max="66" width="12.28515625" style="59" bestFit="1" customWidth="1"/>
    <col min="67" max="67" width="15.140625" style="59" bestFit="1" customWidth="1"/>
  </cols>
  <sheetData>
    <row r="1" spans="1:87" ht="12.75" customHeight="1">
      <c r="A1" s="90" t="s">
        <v>332</v>
      </c>
      <c r="B1" s="90">
        <v>35</v>
      </c>
      <c r="C1" s="89"/>
      <c r="D1" s="179" t="str">
        <f>CONCATENATE("&gt;", B1, " and (N/A or blank) to ", B1)</f>
        <v>&gt;35 and (N/A or blank) to 35</v>
      </c>
      <c r="E1" s="190"/>
      <c r="F1" s="190"/>
      <c r="G1" s="190"/>
      <c r="H1" s="190"/>
      <c r="I1" s="190"/>
      <c r="J1" s="190"/>
      <c r="K1" s="190"/>
      <c r="L1" s="190"/>
      <c r="M1" s="190"/>
      <c r="N1" s="184"/>
      <c r="O1" s="184"/>
      <c r="P1" s="179" t="str">
        <f>CONCATENATE("&gt;", B1, " and (N/A or blank) to ", B1)</f>
        <v>&gt;35 and (N/A or blank) to 35</v>
      </c>
      <c r="Q1" s="191"/>
      <c r="R1" s="191"/>
      <c r="S1" s="191"/>
      <c r="T1" s="191"/>
      <c r="U1" s="191"/>
      <c r="V1" s="191"/>
      <c r="W1" s="191"/>
      <c r="X1" s="191"/>
      <c r="Y1" s="191"/>
      <c r="Z1" s="178" t="s">
        <v>1887</v>
      </c>
      <c r="AA1" s="181"/>
      <c r="AB1" s="181"/>
      <c r="AC1" s="181"/>
      <c r="AD1" s="181"/>
      <c r="AE1" s="181"/>
      <c r="AF1" s="181"/>
      <c r="AG1" s="181"/>
      <c r="AH1" s="181"/>
      <c r="AI1" s="181"/>
      <c r="AJ1" s="178" t="s">
        <v>1887</v>
      </c>
      <c r="AK1" s="181"/>
      <c r="AL1" s="181"/>
      <c r="AM1" s="181"/>
      <c r="AN1" s="181"/>
      <c r="AO1" s="181"/>
      <c r="AP1" s="181"/>
      <c r="AQ1" s="181"/>
      <c r="AR1" s="181"/>
      <c r="AS1" s="182"/>
      <c r="AT1" s="132" t="s">
        <v>336</v>
      </c>
      <c r="AU1" s="176"/>
      <c r="AV1" s="176"/>
      <c r="AW1" s="176"/>
      <c r="AX1" s="176"/>
      <c r="AY1" s="176"/>
      <c r="AZ1" s="176"/>
      <c r="BA1" s="176"/>
      <c r="BB1" s="176"/>
      <c r="BC1" s="176"/>
      <c r="BD1" s="132" t="s">
        <v>336</v>
      </c>
      <c r="BE1" s="176"/>
      <c r="BF1" s="176"/>
      <c r="BG1" s="176"/>
      <c r="BH1" s="176"/>
      <c r="BI1" s="176"/>
      <c r="BJ1" s="176"/>
      <c r="BK1" s="176"/>
      <c r="BL1" s="176"/>
      <c r="BM1" s="176"/>
      <c r="BN1" s="183"/>
      <c r="BO1" s="183"/>
      <c r="BP1" s="132" t="s">
        <v>471</v>
      </c>
      <c r="BQ1" s="176"/>
      <c r="BR1" s="176"/>
      <c r="BS1" s="176"/>
      <c r="BT1" s="176"/>
      <c r="BU1" s="176"/>
      <c r="BV1" s="176"/>
      <c r="BW1" s="176"/>
      <c r="BX1" s="176"/>
      <c r="BY1" s="176"/>
      <c r="BZ1" s="132" t="s">
        <v>471</v>
      </c>
      <c r="CA1" s="176"/>
      <c r="CB1" s="176"/>
      <c r="CC1" s="176"/>
      <c r="CD1" s="176"/>
      <c r="CE1" s="176"/>
      <c r="CF1" s="176"/>
      <c r="CG1" s="176"/>
      <c r="CH1" s="176"/>
      <c r="CI1" s="176"/>
    </row>
    <row r="2" spans="1:87" ht="12.75" customHeight="1">
      <c r="A2" s="177" t="s">
        <v>1878</v>
      </c>
      <c r="B2" s="177" t="s">
        <v>2520</v>
      </c>
      <c r="C2" s="178" t="s">
        <v>1741</v>
      </c>
      <c r="D2" s="179" t="str">
        <f>BN3</f>
        <v>Test Sample</v>
      </c>
      <c r="E2" s="179"/>
      <c r="F2" s="179"/>
      <c r="G2" s="179"/>
      <c r="H2" s="179"/>
      <c r="I2" s="179"/>
      <c r="J2" s="179"/>
      <c r="K2" s="179"/>
      <c r="L2" s="179"/>
      <c r="M2" s="179"/>
      <c r="N2" s="178" t="s">
        <v>2520</v>
      </c>
      <c r="O2" s="178" t="s">
        <v>1741</v>
      </c>
      <c r="P2" s="179" t="str">
        <f>BO3</f>
        <v>Control Sample</v>
      </c>
      <c r="Q2" s="179"/>
      <c r="R2" s="179"/>
      <c r="S2" s="179"/>
      <c r="T2" s="179"/>
      <c r="U2" s="179"/>
      <c r="V2" s="179"/>
      <c r="W2" s="179"/>
      <c r="X2" s="179"/>
      <c r="Y2" s="179"/>
      <c r="Z2" s="179" t="str">
        <f>BN3</f>
        <v>Test Sample</v>
      </c>
      <c r="AA2" s="179"/>
      <c r="AB2" s="179"/>
      <c r="AC2" s="179"/>
      <c r="AD2" s="179"/>
      <c r="AE2" s="179"/>
      <c r="AF2" s="179"/>
      <c r="AG2" s="179"/>
      <c r="AH2" s="179"/>
      <c r="AI2" s="179"/>
      <c r="AJ2" s="179" t="str">
        <f>BO3</f>
        <v>Control Sample</v>
      </c>
      <c r="AK2" s="179"/>
      <c r="AL2" s="179"/>
      <c r="AM2" s="179"/>
      <c r="AN2" s="179"/>
      <c r="AO2" s="179"/>
      <c r="AP2" s="179"/>
      <c r="AQ2" s="179"/>
      <c r="AR2" s="179"/>
      <c r="AS2" s="180"/>
      <c r="AT2" s="132" t="str">
        <f>D2</f>
        <v>Test Sample</v>
      </c>
      <c r="AU2" s="132"/>
      <c r="AV2" s="132"/>
      <c r="AW2" s="132"/>
      <c r="AX2" s="132"/>
      <c r="AY2" s="132"/>
      <c r="AZ2" s="132"/>
      <c r="BA2" s="132"/>
      <c r="BB2" s="132"/>
      <c r="BC2" s="132"/>
      <c r="BD2" s="132" t="str">
        <f>P2</f>
        <v>Control Sample</v>
      </c>
      <c r="BE2" s="132"/>
      <c r="BF2" s="132"/>
      <c r="BG2" s="132"/>
      <c r="BH2" s="132"/>
      <c r="BI2" s="132"/>
      <c r="BJ2" s="132"/>
      <c r="BK2" s="132"/>
      <c r="BL2" s="132"/>
      <c r="BM2" s="132"/>
      <c r="BN2" s="132" t="s">
        <v>335</v>
      </c>
      <c r="BO2" s="133"/>
      <c r="BP2" s="132" t="str">
        <f>Z2</f>
        <v>Test Sample</v>
      </c>
      <c r="BQ2" s="132"/>
      <c r="BR2" s="132"/>
      <c r="BS2" s="132"/>
      <c r="BT2" s="132"/>
      <c r="BU2" s="132"/>
      <c r="BV2" s="132"/>
      <c r="BW2" s="132"/>
      <c r="BX2" s="132"/>
      <c r="BY2" s="132"/>
      <c r="BZ2" s="132" t="str">
        <f>P2</f>
        <v>Control Sample</v>
      </c>
      <c r="CA2" s="132"/>
      <c r="CB2" s="132"/>
      <c r="CC2" s="132"/>
      <c r="CD2" s="132"/>
      <c r="CE2" s="132"/>
      <c r="CF2" s="132"/>
      <c r="CG2" s="132"/>
      <c r="CH2" s="132"/>
      <c r="CI2" s="132"/>
    </row>
    <row r="3" spans="1:87">
      <c r="A3" s="178"/>
      <c r="B3" s="178"/>
      <c r="C3" s="178"/>
      <c r="D3" s="76" t="s">
        <v>1855</v>
      </c>
      <c r="E3" s="76" t="s">
        <v>1856</v>
      </c>
      <c r="F3" s="76" t="s">
        <v>1857</v>
      </c>
      <c r="G3" s="76" t="s">
        <v>1858</v>
      </c>
      <c r="H3" s="76" t="s">
        <v>1859</v>
      </c>
      <c r="I3" s="76" t="s">
        <v>1860</v>
      </c>
      <c r="J3" s="76" t="s">
        <v>1861</v>
      </c>
      <c r="K3" s="76" t="s">
        <v>1862</v>
      </c>
      <c r="L3" s="76" t="s">
        <v>1863</v>
      </c>
      <c r="M3" s="76" t="s">
        <v>1864</v>
      </c>
      <c r="N3" s="178"/>
      <c r="O3" s="178"/>
      <c r="P3" s="76" t="s">
        <v>1855</v>
      </c>
      <c r="Q3" s="76" t="s">
        <v>1856</v>
      </c>
      <c r="R3" s="76" t="s">
        <v>1857</v>
      </c>
      <c r="S3" s="76" t="s">
        <v>1858</v>
      </c>
      <c r="T3" s="76" t="s">
        <v>1859</v>
      </c>
      <c r="U3" s="76" t="s">
        <v>1860</v>
      </c>
      <c r="V3" s="76" t="s">
        <v>1861</v>
      </c>
      <c r="W3" s="76" t="s">
        <v>1862</v>
      </c>
      <c r="X3" s="76" t="s">
        <v>1863</v>
      </c>
      <c r="Y3" s="76" t="s">
        <v>1864</v>
      </c>
      <c r="Z3" s="76" t="s">
        <v>1855</v>
      </c>
      <c r="AA3" s="76" t="s">
        <v>1856</v>
      </c>
      <c r="AB3" s="76" t="s">
        <v>1857</v>
      </c>
      <c r="AC3" s="76" t="s">
        <v>1858</v>
      </c>
      <c r="AD3" s="76" t="s">
        <v>1859</v>
      </c>
      <c r="AE3" s="76" t="s">
        <v>1860</v>
      </c>
      <c r="AF3" s="76" t="s">
        <v>1861</v>
      </c>
      <c r="AG3" s="76" t="s">
        <v>1862</v>
      </c>
      <c r="AH3" s="76" t="s">
        <v>1863</v>
      </c>
      <c r="AI3" s="76" t="s">
        <v>1864</v>
      </c>
      <c r="AJ3" s="76" t="s">
        <v>1855</v>
      </c>
      <c r="AK3" s="76" t="s">
        <v>1856</v>
      </c>
      <c r="AL3" s="76" t="s">
        <v>1857</v>
      </c>
      <c r="AM3" s="76" t="s">
        <v>1858</v>
      </c>
      <c r="AN3" s="76" t="s">
        <v>1859</v>
      </c>
      <c r="AO3" s="76" t="s">
        <v>1860</v>
      </c>
      <c r="AP3" s="76" t="s">
        <v>1861</v>
      </c>
      <c r="AQ3" s="76" t="s">
        <v>1862</v>
      </c>
      <c r="AR3" s="76" t="s">
        <v>1863</v>
      </c>
      <c r="AS3" s="79" t="s">
        <v>1864</v>
      </c>
      <c r="AT3" s="6" t="s">
        <v>1855</v>
      </c>
      <c r="AU3" s="6" t="s">
        <v>1856</v>
      </c>
      <c r="AV3" s="6" t="s">
        <v>1857</v>
      </c>
      <c r="AW3" s="6" t="s">
        <v>1858</v>
      </c>
      <c r="AX3" s="6" t="s">
        <v>1859</v>
      </c>
      <c r="AY3" s="6" t="s">
        <v>1860</v>
      </c>
      <c r="AZ3" s="6" t="s">
        <v>1861</v>
      </c>
      <c r="BA3" s="6" t="s">
        <v>1862</v>
      </c>
      <c r="BB3" s="6" t="s">
        <v>1863</v>
      </c>
      <c r="BC3" s="6" t="s">
        <v>1864</v>
      </c>
      <c r="BD3" s="6" t="s">
        <v>1855</v>
      </c>
      <c r="BE3" s="6" t="s">
        <v>1856</v>
      </c>
      <c r="BF3" s="6" t="s">
        <v>1857</v>
      </c>
      <c r="BG3" s="6" t="s">
        <v>1858</v>
      </c>
      <c r="BH3" s="6" t="s">
        <v>1859</v>
      </c>
      <c r="BI3" s="6" t="s">
        <v>1860</v>
      </c>
      <c r="BJ3" s="6" t="s">
        <v>1861</v>
      </c>
      <c r="BK3" s="6" t="s">
        <v>1862</v>
      </c>
      <c r="BL3" s="6" t="s">
        <v>1863</v>
      </c>
      <c r="BM3" s="6" t="s">
        <v>1864</v>
      </c>
      <c r="BN3" s="22" t="str">
        <f>Results!D2</f>
        <v>Test Sample</v>
      </c>
      <c r="BO3" s="22" t="str">
        <f>Results!E2</f>
        <v>Control Sample</v>
      </c>
      <c r="BP3" s="6" t="s">
        <v>1855</v>
      </c>
      <c r="BQ3" s="6" t="s">
        <v>1856</v>
      </c>
      <c r="BR3" s="6" t="s">
        <v>1857</v>
      </c>
      <c r="BS3" s="6" t="s">
        <v>1858</v>
      </c>
      <c r="BT3" s="6" t="s">
        <v>1859</v>
      </c>
      <c r="BU3" s="6" t="s">
        <v>1860</v>
      </c>
      <c r="BV3" s="6" t="s">
        <v>1861</v>
      </c>
      <c r="BW3" s="6" t="s">
        <v>1862</v>
      </c>
      <c r="BX3" s="6" t="s">
        <v>1863</v>
      </c>
      <c r="BY3" s="6" t="s">
        <v>1864</v>
      </c>
      <c r="BZ3" s="6" t="s">
        <v>1855</v>
      </c>
      <c r="CA3" s="6" t="s">
        <v>1856</v>
      </c>
      <c r="CB3" s="6" t="s">
        <v>1857</v>
      </c>
      <c r="CC3" s="6" t="s">
        <v>1858</v>
      </c>
      <c r="CD3" s="6" t="s">
        <v>1859</v>
      </c>
      <c r="CE3" s="6" t="s">
        <v>1860</v>
      </c>
      <c r="CF3" s="6" t="s">
        <v>1861</v>
      </c>
      <c r="CG3" s="6" t="s">
        <v>1862</v>
      </c>
      <c r="CH3" s="6" t="s">
        <v>1863</v>
      </c>
      <c r="CI3" s="6" t="s">
        <v>1864</v>
      </c>
    </row>
    <row r="4" spans="1:87">
      <c r="A4" s="187" t="s">
        <v>330</v>
      </c>
      <c r="B4" s="57" t="str">
        <f>IF('Gene Table'!D3="","",'Gene Table'!D3)</f>
        <v>NM_005228</v>
      </c>
      <c r="C4" s="57" t="s">
        <v>1742</v>
      </c>
      <c r="D4" s="60">
        <f>IF(SUM('Test Sample Data'!D$3:D$98)&gt;10,IF(AND(ISNUMBER('Test Sample Data'!D3),'Test Sample Data'!D3&lt;$B$1, 'Test Sample Data'!D3&gt;0),'Test Sample Data'!D3,$B$1),"")</f>
        <v>24.2</v>
      </c>
      <c r="E4" s="60">
        <f>IF(SUM('Test Sample Data'!E$3:E$98)&gt;10,IF(AND(ISNUMBER('Test Sample Data'!E3),'Test Sample Data'!E3&lt;$B$1, 'Test Sample Data'!E3&gt;0),'Test Sample Data'!E3,$B$1),"")</f>
        <v>24.19</v>
      </c>
      <c r="F4" s="60">
        <f>IF(SUM('Test Sample Data'!F$3:F$98)&gt;10,IF(AND(ISNUMBER('Test Sample Data'!F3),'Test Sample Data'!F3&lt;$B$1, 'Test Sample Data'!F3&gt;0),'Test Sample Data'!F3,$B$1),"")</f>
        <v>24.33</v>
      </c>
      <c r="G4" s="60" t="str">
        <f>IF(SUM('Test Sample Data'!G$3:G$98)&gt;10,IF(AND(ISNUMBER('Test Sample Data'!G3),'Test Sample Data'!G3&lt;$B$1, 'Test Sample Data'!G3&gt;0),'Test Sample Data'!G3,$B$1),"")</f>
        <v/>
      </c>
      <c r="H4" s="60" t="str">
        <f>IF(SUM('Test Sample Data'!H$3:H$98)&gt;10,IF(AND(ISNUMBER('Test Sample Data'!H3),'Test Sample Data'!H3&lt;$B$1, 'Test Sample Data'!H3&gt;0),'Test Sample Data'!H3,$B$1),"")</f>
        <v/>
      </c>
      <c r="I4" s="60" t="str">
        <f>IF(SUM('Test Sample Data'!I$3:I$98)&gt;10,IF(AND(ISNUMBER('Test Sample Data'!I3),'Test Sample Data'!I3&lt;$B$1, 'Test Sample Data'!I3&gt;0),'Test Sample Data'!I3,$B$1),"")</f>
        <v/>
      </c>
      <c r="J4" s="60" t="str">
        <f>IF(SUM('Test Sample Data'!J$3:J$98)&gt;10,IF(AND(ISNUMBER('Test Sample Data'!J3),'Test Sample Data'!J3&lt;$B$1, 'Test Sample Data'!J3&gt;0),'Test Sample Data'!J3,$B$1),"")</f>
        <v/>
      </c>
      <c r="K4" s="60" t="str">
        <f>IF(SUM('Test Sample Data'!K$3:K$98)&gt;10,IF(AND(ISNUMBER('Test Sample Data'!K3),'Test Sample Data'!K3&lt;$B$1, 'Test Sample Data'!K3&gt;0),'Test Sample Data'!K3,$B$1),"")</f>
        <v/>
      </c>
      <c r="L4" s="60" t="str">
        <f>IF(SUM('Test Sample Data'!L$3:L$98)&gt;10,IF(AND(ISNUMBER('Test Sample Data'!L3),'Test Sample Data'!L3&lt;$B$1, 'Test Sample Data'!L3&gt;0),'Test Sample Data'!L3,$B$1),"")</f>
        <v/>
      </c>
      <c r="M4" s="60" t="str">
        <f>IF(SUM('Test Sample Data'!M$3:M$98)&gt;10,IF(AND(ISNUMBER('Test Sample Data'!M3),'Test Sample Data'!M3&lt;$B$1, 'Test Sample Data'!M3&gt;0),'Test Sample Data'!M3,$B$1),"")</f>
        <v/>
      </c>
      <c r="N4" s="60" t="str">
        <f>'Gene Table'!D3</f>
        <v>NM_005228</v>
      </c>
      <c r="O4" s="57" t="s">
        <v>1742</v>
      </c>
      <c r="P4" s="60">
        <f>IF(SUM('Control Sample Data'!D$3:D$98)&gt;10,IF(AND(ISNUMBER('Control Sample Data'!D3),'Control Sample Data'!D3&lt;$B$1, 'Control Sample Data'!D3&gt;0),'Control Sample Data'!D3,$B$1),"")</f>
        <v>25.54</v>
      </c>
      <c r="Q4" s="60">
        <f>IF(SUM('Control Sample Data'!E$3:E$98)&gt;10,IF(AND(ISNUMBER('Control Sample Data'!E3),'Control Sample Data'!E3&lt;$B$1, 'Control Sample Data'!E3&gt;0),'Control Sample Data'!E3,$B$1),"")</f>
        <v>25.46</v>
      </c>
      <c r="R4" s="60">
        <f>IF(SUM('Control Sample Data'!F$3:F$98)&gt;10,IF(AND(ISNUMBER('Control Sample Data'!F3),'Control Sample Data'!F3&lt;$B$1, 'Control Sample Data'!F3&gt;0),'Control Sample Data'!F3,$B$1),"")</f>
        <v>26.05</v>
      </c>
      <c r="S4" s="60" t="str">
        <f>IF(SUM('Control Sample Data'!G$3:G$98)&gt;10,IF(AND(ISNUMBER('Control Sample Data'!G3),'Control Sample Data'!G3&lt;$B$1, 'Control Sample Data'!G3&gt;0),'Control Sample Data'!G3,$B$1),"")</f>
        <v/>
      </c>
      <c r="T4" s="60" t="str">
        <f>IF(SUM('Control Sample Data'!H$3:H$98)&gt;10,IF(AND(ISNUMBER('Control Sample Data'!H3),'Control Sample Data'!H3&lt;$B$1, 'Control Sample Data'!H3&gt;0),'Control Sample Data'!H3,$B$1),"")</f>
        <v/>
      </c>
      <c r="U4" s="60" t="str">
        <f>IF(SUM('Control Sample Data'!I$3:I$98)&gt;10,IF(AND(ISNUMBER('Control Sample Data'!I3),'Control Sample Data'!I3&lt;$B$1, 'Control Sample Data'!I3&gt;0),'Control Sample Data'!I3,$B$1),"")</f>
        <v/>
      </c>
      <c r="V4" s="60" t="str">
        <f>IF(SUM('Control Sample Data'!J$3:J$98)&gt;10,IF(AND(ISNUMBER('Control Sample Data'!J3),'Control Sample Data'!J3&lt;$B$1, 'Control Sample Data'!J3&gt;0),'Control Sample Data'!J3,$B$1),"")</f>
        <v/>
      </c>
      <c r="W4" s="60" t="str">
        <f>IF(SUM('Control Sample Data'!K$3:K$98)&gt;10,IF(AND(ISNUMBER('Control Sample Data'!K3),'Control Sample Data'!K3&lt;$B$1, 'Control Sample Data'!K3&gt;0),'Control Sample Data'!K3,$B$1),"")</f>
        <v/>
      </c>
      <c r="X4" s="60" t="str">
        <f>IF(SUM('Control Sample Data'!L$3:L$98)&gt;10,IF(AND(ISNUMBER('Control Sample Data'!L3),'Control Sample Data'!L3&lt;$B$1, 'Control Sample Data'!L3&gt;0),'Control Sample Data'!L3,$B$1),"")</f>
        <v/>
      </c>
      <c r="Y4" s="60" t="str">
        <f>IF(SUM('Control Sample Data'!M$3:M$98)&gt;10,IF(AND(ISNUMBER('Control Sample Data'!M3),'Control Sample Data'!M3&lt;$B$1, 'Control Sample Data'!M3&gt;0),'Control Sample Data'!M3,$B$1),"")</f>
        <v/>
      </c>
      <c r="Z4" s="61">
        <f>IF(ISERROR(VLOOKUP('Choose Housekeeping Genes'!$C3,Calculations!$C$4:$M$99,2,0)),"",VLOOKUP('Choose Housekeeping Genes'!$C3,Calculations!$C$4:$M$99,2,0))</f>
        <v>20.54</v>
      </c>
      <c r="AA4" s="61">
        <f>IF(ISERROR(VLOOKUP('Choose Housekeeping Genes'!$C3,Calculations!$C$4:$M$99,3,0)),"",VLOOKUP('Choose Housekeeping Genes'!$C3,Calculations!$C$4:$M$99,3,0))</f>
        <v>20.64</v>
      </c>
      <c r="AB4" s="61">
        <f>IF(ISERROR(VLOOKUP('Choose Housekeeping Genes'!$C3,Calculations!$C$4:$M$99,4,0)),"",VLOOKUP('Choose Housekeeping Genes'!$C3,Calculations!$C$4:$M$99,4,0))</f>
        <v>20.65</v>
      </c>
      <c r="AC4" s="61" t="str">
        <f>IF(ISERROR(VLOOKUP('Choose Housekeeping Genes'!$C3,Calculations!$C$4:$M$99,5,0)),"",VLOOKUP('Choose Housekeeping Genes'!$C3,Calculations!$C$4:$M$99,5,0))</f>
        <v/>
      </c>
      <c r="AD4" s="61" t="str">
        <f>IF(ISERROR(VLOOKUP('Choose Housekeeping Genes'!$C3,Calculations!$C$4:$M$99,6,0)),"",VLOOKUP('Choose Housekeeping Genes'!$C3,Calculations!$C$4:$M$99,6,0))</f>
        <v/>
      </c>
      <c r="AE4" s="61" t="str">
        <f>IF(ISERROR(VLOOKUP('Choose Housekeeping Genes'!$C3,Calculations!$C$4:$M$99,7,0)),"",VLOOKUP('Choose Housekeeping Genes'!$C3,Calculations!$C$4:$M$99,7,0))</f>
        <v/>
      </c>
      <c r="AF4" s="61" t="str">
        <f>IF(ISERROR(VLOOKUP('Choose Housekeeping Genes'!$C3,Calculations!$C$4:$M$99,8,0)),"",VLOOKUP('Choose Housekeeping Genes'!$C3,Calculations!$C$4:$M$99,8,0))</f>
        <v/>
      </c>
      <c r="AG4" s="61" t="str">
        <f>IF(ISERROR(VLOOKUP('Choose Housekeeping Genes'!$C3,Calculations!$C$4:$M$99,9,0)),"",VLOOKUP('Choose Housekeeping Genes'!$C3,Calculations!$C$4:$M$99,9,0))</f>
        <v/>
      </c>
      <c r="AH4" s="61" t="str">
        <f>IF(ISERROR(VLOOKUP('Choose Housekeeping Genes'!$C3,Calculations!$C$4:$M$99,10,0)),"",VLOOKUP('Choose Housekeeping Genes'!$C3,Calculations!$C$4:$M$99,10,0))</f>
        <v/>
      </c>
      <c r="AI4" s="61" t="str">
        <f>IF(ISERROR(VLOOKUP('Choose Housekeeping Genes'!$C3,Calculations!$C$4:$M$99,11,0)),"",VLOOKUP('Choose Housekeeping Genes'!$C3,Calculations!$C$4:$M$99,11,0))</f>
        <v/>
      </c>
      <c r="AJ4" s="61">
        <f>IF(ISERROR(VLOOKUP('Choose Housekeeping Genes'!$C3,Calculations!$C$4:$Y$99,14,0)),"",VLOOKUP('Choose Housekeeping Genes'!$C3,Calculations!$C$4:$Y$99,14,0))</f>
        <v>23.02</v>
      </c>
      <c r="AK4" s="61">
        <f>IF(ISERROR(VLOOKUP('Choose Housekeeping Genes'!$C3,Calculations!$C$4:$Y$99,15,0)),"",VLOOKUP('Choose Housekeeping Genes'!$C3,Calculations!$C$4:$Y$99,15,0))</f>
        <v>23.05</v>
      </c>
      <c r="AL4" s="61">
        <f>IF(ISERROR(VLOOKUP('Choose Housekeeping Genes'!$C3,Calculations!$C$4:$Y$99,16,0)),"",VLOOKUP('Choose Housekeeping Genes'!$C3,Calculations!$C$4:$Y$99,16,0))</f>
        <v>23.19</v>
      </c>
      <c r="AM4" s="61" t="str">
        <f>IF(ISERROR(VLOOKUP('Choose Housekeeping Genes'!$C3,Calculations!$C$4:$Y$99,17,0)),"",VLOOKUP('Choose Housekeeping Genes'!$C3,Calculations!$C$4:$Y$99,17,0))</f>
        <v/>
      </c>
      <c r="AN4" s="61" t="str">
        <f>IF(ISERROR(VLOOKUP('Choose Housekeeping Genes'!$C3,Calculations!$C$4:$Y$99,18,0)),"",VLOOKUP('Choose Housekeeping Genes'!$C3,Calculations!$C$4:$Y$99,18,0))</f>
        <v/>
      </c>
      <c r="AO4" s="61" t="str">
        <f>IF(ISERROR(VLOOKUP('Choose Housekeeping Genes'!$C3,Calculations!$C$4:$Y$99,19,0)),"",VLOOKUP('Choose Housekeeping Genes'!$C3,Calculations!$C$4:$Y$99,19,0))</f>
        <v/>
      </c>
      <c r="AP4" s="61" t="str">
        <f>IF(ISERROR(VLOOKUP('Choose Housekeeping Genes'!$C3,Calculations!$C$4:$Y$99,20,0)),"",VLOOKUP('Choose Housekeeping Genes'!$C3,Calculations!$C$4:$Y$99,20,0))</f>
        <v/>
      </c>
      <c r="AQ4" s="61" t="str">
        <f>IF(ISERROR(VLOOKUP('Choose Housekeeping Genes'!$C3,Calculations!$C$4:$Y$99,21,0)),"",VLOOKUP('Choose Housekeeping Genes'!$C3,Calculations!$C$4:$Y$99,21,0))</f>
        <v/>
      </c>
      <c r="AR4" s="61" t="str">
        <f>IF(ISERROR(VLOOKUP('Choose Housekeeping Genes'!$C3,Calculations!$C$4:$Y$99,22,0)),"",VLOOKUP('Choose Housekeeping Genes'!$C3,Calculations!$C$4:$Y$99,22,0))</f>
        <v/>
      </c>
      <c r="AS4" s="61" t="str">
        <f>IF(ISERROR(VLOOKUP('Choose Housekeeping Genes'!$C3,Calculations!$C$4:$Y$99,23,0)),"",VLOOKUP('Choose Housekeeping Genes'!$C3,Calculations!$C$4:$Y$99,23,0))</f>
        <v/>
      </c>
      <c r="AT4" s="74">
        <f t="shared" ref="AT4:AT35" si="0">IF(ISERROR(D4-Z$26),"",D4-Z$26)</f>
        <v>1.1400000000000006</v>
      </c>
      <c r="AU4" s="74">
        <f t="shared" ref="AU4:AU35" si="1">IF(ISERROR(E4-AA$26),"",E4-AA$26)</f>
        <v>1.0450000000000017</v>
      </c>
      <c r="AV4" s="74">
        <f t="shared" ref="AV4:AV35" si="2">IF(ISERROR(F4-AB$26),"",F4-AB$26)</f>
        <v>1.1699999999999982</v>
      </c>
      <c r="AW4" s="74" t="str">
        <f t="shared" ref="AW4:AW35" si="3">IF(ISERROR(G4-AC$26),"",G4-AC$26)</f>
        <v/>
      </c>
      <c r="AX4" s="74" t="str">
        <f t="shared" ref="AX4:AX35" si="4">IF(ISERROR(H4-AD$26),"",H4-AD$26)</f>
        <v/>
      </c>
      <c r="AY4" s="74" t="str">
        <f t="shared" ref="AY4:AY35" si="5">IF(ISERROR(I4-AE$26),"",I4-AE$26)</f>
        <v/>
      </c>
      <c r="AZ4" s="74" t="str">
        <f t="shared" ref="AZ4:AZ35" si="6">IF(ISERROR(J4-AF$26),"",J4-AF$26)</f>
        <v/>
      </c>
      <c r="BA4" s="74" t="str">
        <f t="shared" ref="BA4:BA35" si="7">IF(ISERROR(K4-AG$26),"",K4-AG$26)</f>
        <v/>
      </c>
      <c r="BB4" s="74" t="str">
        <f t="shared" ref="BB4:BB35" si="8">IF(ISERROR(L4-AH$26),"",L4-AH$26)</f>
        <v/>
      </c>
      <c r="BC4" s="74" t="str">
        <f t="shared" ref="BC4:BC35" si="9">IF(ISERROR(M4-AI$26),"",M4-AI$26)</f>
        <v/>
      </c>
      <c r="BD4" s="74">
        <f t="shared" ref="BD4:BD35" si="10">IF(ISERROR(P4-AJ$26),"",P4-AJ$26)</f>
        <v>1.2633333333333319</v>
      </c>
      <c r="BE4" s="74">
        <f t="shared" ref="BE4:BE35" si="11">IF(ISERROR(Q4-AK$26),"",Q4-AK$26)</f>
        <v>1.1516666666666673</v>
      </c>
      <c r="BF4" s="74">
        <f t="shared" ref="BF4:BF35" si="12">IF(ISERROR(R4-AL$26),"",R4-AL$26)</f>
        <v>1.6449999999999996</v>
      </c>
      <c r="BG4" s="74" t="str">
        <f t="shared" ref="BG4:BG35" si="13">IF(ISERROR(S4-AM$26),"",S4-AM$26)</f>
        <v/>
      </c>
      <c r="BH4" s="74" t="str">
        <f t="shared" ref="BH4:BH35" si="14">IF(ISERROR(T4-AN$26),"",T4-AN$26)</f>
        <v/>
      </c>
      <c r="BI4" s="74" t="str">
        <f t="shared" ref="BI4:BI35" si="15">IF(ISERROR(U4-AO$26),"",U4-AO$26)</f>
        <v/>
      </c>
      <c r="BJ4" s="74" t="str">
        <f t="shared" ref="BJ4:BJ35" si="16">IF(ISERROR(V4-AP$26),"",V4-AP$26)</f>
        <v/>
      </c>
      <c r="BK4" s="74" t="str">
        <f t="shared" ref="BK4:BK35" si="17">IF(ISERROR(W4-AQ$26),"",W4-AQ$26)</f>
        <v/>
      </c>
      <c r="BL4" s="74" t="str">
        <f t="shared" ref="BL4:BL35" si="18">IF(ISERROR(X4-AR$26),"",X4-AR$26)</f>
        <v/>
      </c>
      <c r="BM4" s="74" t="str">
        <f t="shared" ref="BM4:BM35" si="19">IF(ISERROR(Y4-AS$26),"",Y4-AS$26)</f>
        <v/>
      </c>
      <c r="BN4" s="62">
        <f>AVERAGE(AT4:BC4)</f>
        <v>1.1183333333333334</v>
      </c>
      <c r="BO4" s="62">
        <f>AVERAGE(BD4:BM4)</f>
        <v>1.3533333333333328</v>
      </c>
      <c r="BP4" s="9">
        <f>IF(ISNUMBER(AT4), POWER(2, -AT4), "")</f>
        <v>0.45375957765858027</v>
      </c>
      <c r="BQ4" s="9">
        <f t="shared" ref="BQ4:CI4" si="20">IF(ISNUMBER(AU4), POWER(2, -AU4), "")</f>
        <v>0.48464490846753194</v>
      </c>
      <c r="BR4" s="9">
        <f t="shared" si="20"/>
        <v>0.4444213405832857</v>
      </c>
      <c r="BS4" s="9" t="str">
        <f t="shared" si="20"/>
        <v/>
      </c>
      <c r="BT4" s="9" t="str">
        <f t="shared" si="20"/>
        <v/>
      </c>
      <c r="BU4" s="9" t="str">
        <f t="shared" si="20"/>
        <v/>
      </c>
      <c r="BV4" s="9" t="str">
        <f t="shared" si="20"/>
        <v/>
      </c>
      <c r="BW4" s="9" t="str">
        <f t="shared" si="20"/>
        <v/>
      </c>
      <c r="BX4" s="9" t="str">
        <f t="shared" si="20"/>
        <v/>
      </c>
      <c r="BY4" s="9" t="str">
        <f t="shared" si="20"/>
        <v/>
      </c>
      <c r="BZ4" s="9">
        <f t="shared" si="20"/>
        <v>0.41658034196295707</v>
      </c>
      <c r="CA4" s="9">
        <f t="shared" si="20"/>
        <v>0.45010494920905453</v>
      </c>
      <c r="CB4" s="9">
        <f t="shared" si="20"/>
        <v>0.31974639531935733</v>
      </c>
      <c r="CC4" s="9" t="str">
        <f t="shared" si="20"/>
        <v/>
      </c>
      <c r="CD4" s="9" t="str">
        <f t="shared" si="20"/>
        <v/>
      </c>
      <c r="CE4" s="9" t="str">
        <f t="shared" si="20"/>
        <v/>
      </c>
      <c r="CF4" s="9" t="str">
        <f t="shared" si="20"/>
        <v/>
      </c>
      <c r="CG4" s="9" t="str">
        <f t="shared" si="20"/>
        <v/>
      </c>
      <c r="CH4" s="9" t="str">
        <f t="shared" si="20"/>
        <v/>
      </c>
      <c r="CI4" s="9" t="str">
        <f t="shared" si="20"/>
        <v/>
      </c>
    </row>
    <row r="5" spans="1:87">
      <c r="A5" s="188"/>
      <c r="B5" s="57" t="str">
        <f>IF('Gene Table'!D4="","",'Gene Table'!D4)</f>
        <v>NM_004985</v>
      </c>
      <c r="C5" s="57" t="s">
        <v>1743</v>
      </c>
      <c r="D5" s="60">
        <f>IF(SUM('Test Sample Data'!D$3:D$98)&gt;10,IF(AND(ISNUMBER('Test Sample Data'!D4),'Test Sample Data'!D4&lt;$B$1, 'Test Sample Data'!D4&gt;0),'Test Sample Data'!D4,$B$1),"")</f>
        <v>31.71</v>
      </c>
      <c r="E5" s="60">
        <f>IF(SUM('Test Sample Data'!E$3:E$98)&gt;10,IF(AND(ISNUMBER('Test Sample Data'!E4),'Test Sample Data'!E4&lt;$B$1, 'Test Sample Data'!E4&gt;0),'Test Sample Data'!E4,$B$1),"")</f>
        <v>31.99</v>
      </c>
      <c r="F5" s="60">
        <f>IF(SUM('Test Sample Data'!F$3:F$98)&gt;10,IF(AND(ISNUMBER('Test Sample Data'!F4),'Test Sample Data'!F4&lt;$B$1, 'Test Sample Data'!F4&gt;0),'Test Sample Data'!F4,$B$1),"")</f>
        <v>31.61</v>
      </c>
      <c r="G5" s="60" t="str">
        <f>IF(SUM('Test Sample Data'!G$3:G$98)&gt;10,IF(AND(ISNUMBER('Test Sample Data'!G4),'Test Sample Data'!G4&lt;$B$1, 'Test Sample Data'!G4&gt;0),'Test Sample Data'!G4,$B$1),"")</f>
        <v/>
      </c>
      <c r="H5" s="60" t="str">
        <f>IF(SUM('Test Sample Data'!H$3:H$98)&gt;10,IF(AND(ISNUMBER('Test Sample Data'!H4),'Test Sample Data'!H4&lt;$B$1, 'Test Sample Data'!H4&gt;0),'Test Sample Data'!H4,$B$1),"")</f>
        <v/>
      </c>
      <c r="I5" s="60" t="str">
        <f>IF(SUM('Test Sample Data'!I$3:I$98)&gt;10,IF(AND(ISNUMBER('Test Sample Data'!I4),'Test Sample Data'!I4&lt;$B$1, 'Test Sample Data'!I4&gt;0),'Test Sample Data'!I4,$B$1),"")</f>
        <v/>
      </c>
      <c r="J5" s="60" t="str">
        <f>IF(SUM('Test Sample Data'!J$3:J$98)&gt;10,IF(AND(ISNUMBER('Test Sample Data'!J4),'Test Sample Data'!J4&lt;$B$1, 'Test Sample Data'!J4&gt;0),'Test Sample Data'!J4,$B$1),"")</f>
        <v/>
      </c>
      <c r="K5" s="60" t="str">
        <f>IF(SUM('Test Sample Data'!K$3:K$98)&gt;10,IF(AND(ISNUMBER('Test Sample Data'!K4),'Test Sample Data'!K4&lt;$B$1, 'Test Sample Data'!K4&gt;0),'Test Sample Data'!K4,$B$1),"")</f>
        <v/>
      </c>
      <c r="L5" s="60" t="str">
        <f>IF(SUM('Test Sample Data'!L$3:L$98)&gt;10,IF(AND(ISNUMBER('Test Sample Data'!L4),'Test Sample Data'!L4&lt;$B$1, 'Test Sample Data'!L4&gt;0),'Test Sample Data'!L4,$B$1),"")</f>
        <v/>
      </c>
      <c r="M5" s="60" t="str">
        <f>IF(SUM('Test Sample Data'!M$3:M$98)&gt;10,IF(AND(ISNUMBER('Test Sample Data'!M4),'Test Sample Data'!M4&lt;$B$1, 'Test Sample Data'!M4&gt;0),'Test Sample Data'!M4,$B$1),"")</f>
        <v/>
      </c>
      <c r="N5" s="60" t="str">
        <f>'Gene Table'!D4</f>
        <v>NM_004985</v>
      </c>
      <c r="O5" s="57" t="s">
        <v>1743</v>
      </c>
      <c r="P5" s="60">
        <f>IF(SUM('Control Sample Data'!D$3:D$98)&gt;10,IF(AND(ISNUMBER('Control Sample Data'!D4),'Control Sample Data'!D4&lt;$B$1, 'Control Sample Data'!D4&gt;0),'Control Sample Data'!D4,$B$1),"")</f>
        <v>33.56</v>
      </c>
      <c r="Q5" s="60">
        <f>IF(SUM('Control Sample Data'!E$3:E$98)&gt;10,IF(AND(ISNUMBER('Control Sample Data'!E4),'Control Sample Data'!E4&lt;$B$1, 'Control Sample Data'!E4&gt;0),'Control Sample Data'!E4,$B$1),"")</f>
        <v>34.04</v>
      </c>
      <c r="R5" s="60">
        <f>IF(SUM('Control Sample Data'!F$3:F$98)&gt;10,IF(AND(ISNUMBER('Control Sample Data'!F4),'Control Sample Data'!F4&lt;$B$1, 'Control Sample Data'!F4&gt;0),'Control Sample Data'!F4,$B$1),"")</f>
        <v>33.409999999999997</v>
      </c>
      <c r="S5" s="60" t="str">
        <f>IF(SUM('Control Sample Data'!G$3:G$98)&gt;10,IF(AND(ISNUMBER('Control Sample Data'!G4),'Control Sample Data'!G4&lt;$B$1, 'Control Sample Data'!G4&gt;0),'Control Sample Data'!G4,$B$1),"")</f>
        <v/>
      </c>
      <c r="T5" s="60" t="str">
        <f>IF(SUM('Control Sample Data'!H$3:H$98)&gt;10,IF(AND(ISNUMBER('Control Sample Data'!H4),'Control Sample Data'!H4&lt;$B$1, 'Control Sample Data'!H4&gt;0),'Control Sample Data'!H4,$B$1),"")</f>
        <v/>
      </c>
      <c r="U5" s="60" t="str">
        <f>IF(SUM('Control Sample Data'!I$3:I$98)&gt;10,IF(AND(ISNUMBER('Control Sample Data'!I4),'Control Sample Data'!I4&lt;$B$1, 'Control Sample Data'!I4&gt;0),'Control Sample Data'!I4,$B$1),"")</f>
        <v/>
      </c>
      <c r="V5" s="60" t="str">
        <f>IF(SUM('Control Sample Data'!J$3:J$98)&gt;10,IF(AND(ISNUMBER('Control Sample Data'!J4),'Control Sample Data'!J4&lt;$B$1, 'Control Sample Data'!J4&gt;0),'Control Sample Data'!J4,$B$1),"")</f>
        <v/>
      </c>
      <c r="W5" s="60" t="str">
        <f>IF(SUM('Control Sample Data'!K$3:K$98)&gt;10,IF(AND(ISNUMBER('Control Sample Data'!K4),'Control Sample Data'!K4&lt;$B$1, 'Control Sample Data'!K4&gt;0),'Control Sample Data'!K4,$B$1),"")</f>
        <v/>
      </c>
      <c r="X5" s="60" t="str">
        <f>IF(SUM('Control Sample Data'!L$3:L$98)&gt;10,IF(AND(ISNUMBER('Control Sample Data'!L4),'Control Sample Data'!L4&lt;$B$1, 'Control Sample Data'!L4&gt;0),'Control Sample Data'!L4,$B$1),"")</f>
        <v/>
      </c>
      <c r="Y5" s="60" t="str">
        <f>IF(SUM('Control Sample Data'!M$3:M$98)&gt;10,IF(AND(ISNUMBER('Control Sample Data'!M4),'Control Sample Data'!M4&lt;$B$1, 'Control Sample Data'!M4&gt;0),'Control Sample Data'!M4,$B$1),"")</f>
        <v/>
      </c>
      <c r="Z5" s="61">
        <f>IF(ISERROR(VLOOKUP('Choose Housekeeping Genes'!$C4,Calculations!$C$4:$M$99,2,0)),"",VLOOKUP('Choose Housekeeping Genes'!$C4,Calculations!$C$4:$M$99,2,0))</f>
        <v>17.989999999999998</v>
      </c>
      <c r="AA5" s="61">
        <f>IF(ISERROR(VLOOKUP('Choose Housekeeping Genes'!$C4,Calculations!$C$4:$M$99,3,0)),"",VLOOKUP('Choose Housekeeping Genes'!$C4,Calculations!$C$4:$M$99,3,0))</f>
        <v>18.07</v>
      </c>
      <c r="AB5" s="61">
        <f>IF(ISERROR(VLOOKUP('Choose Housekeeping Genes'!$C4,Calculations!$C$4:$M$99,4,0)),"",VLOOKUP('Choose Housekeeping Genes'!$C4,Calculations!$C$4:$M$99,4,0))</f>
        <v>18.05</v>
      </c>
      <c r="AC5" s="61" t="str">
        <f>IF(ISERROR(VLOOKUP('Choose Housekeeping Genes'!$C4,Calculations!$C$4:$M$99,5,0)),"",VLOOKUP('Choose Housekeeping Genes'!$C4,Calculations!$C$4:$M$99,5,0))</f>
        <v/>
      </c>
      <c r="AD5" s="61" t="str">
        <f>IF(ISERROR(VLOOKUP('Choose Housekeeping Genes'!$C4,Calculations!$C$4:$M$99,6,0)),"",VLOOKUP('Choose Housekeeping Genes'!$C4,Calculations!$C$4:$M$99,6,0))</f>
        <v/>
      </c>
      <c r="AE5" s="61" t="str">
        <f>IF(ISERROR(VLOOKUP('Choose Housekeeping Genes'!$C4,Calculations!$C$4:$M$99,7,0)),"",VLOOKUP('Choose Housekeeping Genes'!$C4,Calculations!$C$4:$M$99,7,0))</f>
        <v/>
      </c>
      <c r="AF5" s="61" t="str">
        <f>IF(ISERROR(VLOOKUP('Choose Housekeeping Genes'!$C4,Calculations!$C$4:$M$99,8,0)),"",VLOOKUP('Choose Housekeeping Genes'!$C4,Calculations!$C$4:$M$99,8,0))</f>
        <v/>
      </c>
      <c r="AG5" s="61" t="str">
        <f>IF(ISERROR(VLOOKUP('Choose Housekeeping Genes'!$C4,Calculations!$C$4:$M$99,9,0)),"",VLOOKUP('Choose Housekeeping Genes'!$C4,Calculations!$C$4:$M$99,9,0))</f>
        <v/>
      </c>
      <c r="AH5" s="61" t="str">
        <f>IF(ISERROR(VLOOKUP('Choose Housekeeping Genes'!$C4,Calculations!$C$4:$M$99,10,0)),"",VLOOKUP('Choose Housekeeping Genes'!$C4,Calculations!$C$4:$M$99,10,0))</f>
        <v/>
      </c>
      <c r="AI5" s="61" t="str">
        <f>IF(ISERROR(VLOOKUP('Choose Housekeeping Genes'!$C4,Calculations!$C$4:$M$99,11,0)),"",VLOOKUP('Choose Housekeeping Genes'!$C4,Calculations!$C$4:$M$99,11,0))</f>
        <v/>
      </c>
      <c r="AJ5" s="61">
        <f>IF(ISERROR(VLOOKUP('Choose Housekeeping Genes'!$C4,Calculations!$C$4:$Y$99,14,0)),"",VLOOKUP('Choose Housekeeping Genes'!$C4,Calculations!$C$4:$Y$99,14,0))</f>
        <v>21.06</v>
      </c>
      <c r="AK5" s="61">
        <f>IF(ISERROR(VLOOKUP('Choose Housekeeping Genes'!$C4,Calculations!$C$4:$Y$99,15,0)),"",VLOOKUP('Choose Housekeeping Genes'!$C4,Calculations!$C$4:$Y$99,15,0))</f>
        <v>21.09</v>
      </c>
      <c r="AL5" s="61">
        <f>IF(ISERROR(VLOOKUP('Choose Housekeeping Genes'!$C4,Calculations!$C$4:$Y$99,16,0)),"",VLOOKUP('Choose Housekeeping Genes'!$C4,Calculations!$C$4:$Y$99,16,0))</f>
        <v>21.17</v>
      </c>
      <c r="AM5" s="61" t="str">
        <f>IF(ISERROR(VLOOKUP('Choose Housekeeping Genes'!$C4,Calculations!$C$4:$Y$99,17,0)),"",VLOOKUP('Choose Housekeeping Genes'!$C4,Calculations!$C$4:$Y$99,17,0))</f>
        <v/>
      </c>
      <c r="AN5" s="61" t="str">
        <f>IF(ISERROR(VLOOKUP('Choose Housekeeping Genes'!$C4,Calculations!$C$4:$Y$99,18,0)),"",VLOOKUP('Choose Housekeeping Genes'!$C4,Calculations!$C$4:$Y$99,18,0))</f>
        <v/>
      </c>
      <c r="AO5" s="61" t="str">
        <f>IF(ISERROR(VLOOKUP('Choose Housekeeping Genes'!$C4,Calculations!$C$4:$Y$99,19,0)),"",VLOOKUP('Choose Housekeeping Genes'!$C4,Calculations!$C$4:$Y$99,19,0))</f>
        <v/>
      </c>
      <c r="AP5" s="61" t="str">
        <f>IF(ISERROR(VLOOKUP('Choose Housekeeping Genes'!$C4,Calculations!$C$4:$Y$99,20,0)),"",VLOOKUP('Choose Housekeeping Genes'!$C4,Calculations!$C$4:$Y$99,20,0))</f>
        <v/>
      </c>
      <c r="AQ5" s="61" t="str">
        <f>IF(ISERROR(VLOOKUP('Choose Housekeeping Genes'!$C4,Calculations!$C$4:$Y$99,21,0)),"",VLOOKUP('Choose Housekeeping Genes'!$C4,Calculations!$C$4:$Y$99,21,0))</f>
        <v/>
      </c>
      <c r="AR5" s="61" t="str">
        <f>IF(ISERROR(VLOOKUP('Choose Housekeeping Genes'!$C4,Calculations!$C$4:$Y$99,22,0)),"",VLOOKUP('Choose Housekeeping Genes'!$C4,Calculations!$C$4:$Y$99,22,0))</f>
        <v/>
      </c>
      <c r="AS5" s="61" t="str">
        <f>IF(ISERROR(VLOOKUP('Choose Housekeeping Genes'!$C4,Calculations!$C$4:$Y$99,23,0)),"",VLOOKUP('Choose Housekeeping Genes'!$C4,Calculations!$C$4:$Y$99,23,0))</f>
        <v/>
      </c>
      <c r="AT5" s="74">
        <f t="shared" si="0"/>
        <v>8.6500000000000021</v>
      </c>
      <c r="AU5" s="74">
        <f t="shared" si="1"/>
        <v>8.8449999999999989</v>
      </c>
      <c r="AV5" s="74">
        <f t="shared" si="2"/>
        <v>8.4499999999999993</v>
      </c>
      <c r="AW5" s="74" t="str">
        <f t="shared" si="3"/>
        <v/>
      </c>
      <c r="AX5" s="74" t="str">
        <f t="shared" si="4"/>
        <v/>
      </c>
      <c r="AY5" s="74" t="str">
        <f t="shared" si="5"/>
        <v/>
      </c>
      <c r="AZ5" s="74" t="str">
        <f t="shared" si="6"/>
        <v/>
      </c>
      <c r="BA5" s="74" t="str">
        <f t="shared" si="7"/>
        <v/>
      </c>
      <c r="BB5" s="74" t="str">
        <f t="shared" si="8"/>
        <v/>
      </c>
      <c r="BC5" s="74" t="str">
        <f t="shared" si="9"/>
        <v/>
      </c>
      <c r="BD5" s="74">
        <f t="shared" si="10"/>
        <v>9.283333333333335</v>
      </c>
      <c r="BE5" s="74">
        <f t="shared" si="11"/>
        <v>9.7316666666666656</v>
      </c>
      <c r="BF5" s="74">
        <f t="shared" si="12"/>
        <v>9.0049999999999955</v>
      </c>
      <c r="BG5" s="74" t="str">
        <f t="shared" si="13"/>
        <v/>
      </c>
      <c r="BH5" s="74" t="str">
        <f t="shared" si="14"/>
        <v/>
      </c>
      <c r="BI5" s="74" t="str">
        <f t="shared" si="15"/>
        <v/>
      </c>
      <c r="BJ5" s="74" t="str">
        <f t="shared" si="16"/>
        <v/>
      </c>
      <c r="BK5" s="74" t="str">
        <f t="shared" si="17"/>
        <v/>
      </c>
      <c r="BL5" s="74" t="str">
        <f t="shared" si="18"/>
        <v/>
      </c>
      <c r="BM5" s="74" t="str">
        <f t="shared" si="19"/>
        <v/>
      </c>
      <c r="BN5" s="62">
        <f t="shared" ref="BN5:BN68" si="21">AVERAGE(AT5:BC5)</f>
        <v>8.6483333333333334</v>
      </c>
      <c r="BO5" s="62">
        <f t="shared" ref="BO5:BO68" si="22">AVERAGE(BD5:BM5)</f>
        <v>9.3399999999999981</v>
      </c>
      <c r="BP5" s="9">
        <f t="shared" ref="BP5:BP68" si="23">IF(ISNUMBER(AT5), POWER(2, -AT5), "")</f>
        <v>2.489376225232931E-3</v>
      </c>
      <c r="BQ5" s="9">
        <f t="shared" ref="BQ5:BQ68" si="24">IF(ISNUMBER(AU5), POWER(2, -AU5), "")</f>
        <v>2.1746515981029054E-3</v>
      </c>
      <c r="BR5" s="9">
        <f t="shared" ref="BR5:BR68" si="25">IF(ISNUMBER(AV5), POWER(2, -AV5), "")</f>
        <v>2.8595423748938014E-3</v>
      </c>
      <c r="BS5" s="9" t="str">
        <f t="shared" ref="BS5:BS68" si="26">IF(ISNUMBER(AW5), POWER(2, -AW5), "")</f>
        <v/>
      </c>
      <c r="BT5" s="9" t="str">
        <f t="shared" ref="BT5:BT68" si="27">IF(ISNUMBER(AX5), POWER(2, -AX5), "")</f>
        <v/>
      </c>
      <c r="BU5" s="9" t="str">
        <f t="shared" ref="BU5:BU68" si="28">IF(ISNUMBER(AY5), POWER(2, -AY5), "")</f>
        <v/>
      </c>
      <c r="BV5" s="9" t="str">
        <f t="shared" ref="BV5:BV68" si="29">IF(ISNUMBER(AZ5), POWER(2, -AZ5), "")</f>
        <v/>
      </c>
      <c r="BW5" s="9" t="str">
        <f t="shared" ref="BW5:BW68" si="30">IF(ISNUMBER(BA5), POWER(2, -BA5), "")</f>
        <v/>
      </c>
      <c r="BX5" s="9" t="str">
        <f t="shared" ref="BX5:BX68" si="31">IF(ISNUMBER(BB5), POWER(2, -BB5), "")</f>
        <v/>
      </c>
      <c r="BY5" s="9" t="str">
        <f t="shared" ref="BY5:BY68" si="32">IF(ISNUMBER(BC5), POWER(2, -BC5), "")</f>
        <v/>
      </c>
      <c r="BZ5" s="9">
        <f t="shared" ref="BZ5:BZ68" si="33">IF(ISNUMBER(BD5), POWER(2, -BD5), "")</f>
        <v>1.60486389567537E-3</v>
      </c>
      <c r="CA5" s="9">
        <f t="shared" ref="CA5:CA68" si="34">IF(ISNUMBER(BE5), POWER(2, -BE5), "")</f>
        <v>1.1761871368992157E-3</v>
      </c>
      <c r="CB5" s="9">
        <f t="shared" ref="CB5:CB68" si="35">IF(ISNUMBER(BF5), POWER(2, -BF5), "")</f>
        <v>1.9463677008356853E-3</v>
      </c>
      <c r="CC5" s="9" t="str">
        <f t="shared" ref="CC5:CC68" si="36">IF(ISNUMBER(BG5), POWER(2, -BG5), "")</f>
        <v/>
      </c>
      <c r="CD5" s="9" t="str">
        <f t="shared" ref="CD5:CD68" si="37">IF(ISNUMBER(BH5), POWER(2, -BH5), "")</f>
        <v/>
      </c>
      <c r="CE5" s="9" t="str">
        <f t="shared" ref="CE5:CE68" si="38">IF(ISNUMBER(BI5), POWER(2, -BI5), "")</f>
        <v/>
      </c>
      <c r="CF5" s="9" t="str">
        <f t="shared" ref="CF5:CF68" si="39">IF(ISNUMBER(BJ5), POWER(2, -BJ5), "")</f>
        <v/>
      </c>
      <c r="CG5" s="9" t="str">
        <f t="shared" ref="CG5:CG68" si="40">IF(ISNUMBER(BK5), POWER(2, -BK5), "")</f>
        <v/>
      </c>
      <c r="CH5" s="9" t="str">
        <f t="shared" ref="CH5:CH68" si="41">IF(ISNUMBER(BL5), POWER(2, -BL5), "")</f>
        <v/>
      </c>
      <c r="CI5" s="9" t="str">
        <f t="shared" ref="CI5:CI68" si="42">IF(ISNUMBER(BM5), POWER(2, -BM5), "")</f>
        <v/>
      </c>
    </row>
    <row r="6" spans="1:87">
      <c r="A6" s="188"/>
      <c r="B6" s="57" t="str">
        <f>IF('Gene Table'!D5="","",'Gene Table'!D5)</f>
        <v>NM_000546</v>
      </c>
      <c r="C6" s="57" t="s">
        <v>1744</v>
      </c>
      <c r="D6" s="60">
        <f>IF(SUM('Test Sample Data'!D$3:D$98)&gt;10,IF(AND(ISNUMBER('Test Sample Data'!D5),'Test Sample Data'!D5&lt;$B$1, 'Test Sample Data'!D5&gt;0),'Test Sample Data'!D5,$B$1),"")</f>
        <v>27.41</v>
      </c>
      <c r="E6" s="60">
        <f>IF(SUM('Test Sample Data'!E$3:E$98)&gt;10,IF(AND(ISNUMBER('Test Sample Data'!E5),'Test Sample Data'!E5&lt;$B$1, 'Test Sample Data'!E5&gt;0),'Test Sample Data'!E5,$B$1),"")</f>
        <v>27.59</v>
      </c>
      <c r="F6" s="60">
        <f>IF(SUM('Test Sample Data'!F$3:F$98)&gt;10,IF(AND(ISNUMBER('Test Sample Data'!F5),'Test Sample Data'!F5&lt;$B$1, 'Test Sample Data'!F5&gt;0),'Test Sample Data'!F5,$B$1),"")</f>
        <v>27.58</v>
      </c>
      <c r="G6" s="60" t="str">
        <f>IF(SUM('Test Sample Data'!G$3:G$98)&gt;10,IF(AND(ISNUMBER('Test Sample Data'!G5),'Test Sample Data'!G5&lt;$B$1, 'Test Sample Data'!G5&gt;0),'Test Sample Data'!G5,$B$1),"")</f>
        <v/>
      </c>
      <c r="H6" s="60" t="str">
        <f>IF(SUM('Test Sample Data'!H$3:H$98)&gt;10,IF(AND(ISNUMBER('Test Sample Data'!H5),'Test Sample Data'!H5&lt;$B$1, 'Test Sample Data'!H5&gt;0),'Test Sample Data'!H5,$B$1),"")</f>
        <v/>
      </c>
      <c r="I6" s="60" t="str">
        <f>IF(SUM('Test Sample Data'!I$3:I$98)&gt;10,IF(AND(ISNUMBER('Test Sample Data'!I5),'Test Sample Data'!I5&lt;$B$1, 'Test Sample Data'!I5&gt;0),'Test Sample Data'!I5,$B$1),"")</f>
        <v/>
      </c>
      <c r="J6" s="60" t="str">
        <f>IF(SUM('Test Sample Data'!J$3:J$98)&gt;10,IF(AND(ISNUMBER('Test Sample Data'!J5),'Test Sample Data'!J5&lt;$B$1, 'Test Sample Data'!J5&gt;0),'Test Sample Data'!J5,$B$1),"")</f>
        <v/>
      </c>
      <c r="K6" s="60" t="str">
        <f>IF(SUM('Test Sample Data'!K$3:K$98)&gt;10,IF(AND(ISNUMBER('Test Sample Data'!K5),'Test Sample Data'!K5&lt;$B$1, 'Test Sample Data'!K5&gt;0),'Test Sample Data'!K5,$B$1),"")</f>
        <v/>
      </c>
      <c r="L6" s="60" t="str">
        <f>IF(SUM('Test Sample Data'!L$3:L$98)&gt;10,IF(AND(ISNUMBER('Test Sample Data'!L5),'Test Sample Data'!L5&lt;$B$1, 'Test Sample Data'!L5&gt;0),'Test Sample Data'!L5,$B$1),"")</f>
        <v/>
      </c>
      <c r="M6" s="60" t="str">
        <f>IF(SUM('Test Sample Data'!M$3:M$98)&gt;10,IF(AND(ISNUMBER('Test Sample Data'!M5),'Test Sample Data'!M5&lt;$B$1, 'Test Sample Data'!M5&gt;0),'Test Sample Data'!M5,$B$1),"")</f>
        <v/>
      </c>
      <c r="N6" s="60" t="str">
        <f>'Gene Table'!D5</f>
        <v>NM_000546</v>
      </c>
      <c r="O6" s="57" t="s">
        <v>1744</v>
      </c>
      <c r="P6" s="60">
        <f>IF(SUM('Control Sample Data'!D$3:D$98)&gt;10,IF(AND(ISNUMBER('Control Sample Data'!D5),'Control Sample Data'!D5&lt;$B$1, 'Control Sample Data'!D5&gt;0),'Control Sample Data'!D5,$B$1),"")</f>
        <v>30.86</v>
      </c>
      <c r="Q6" s="60">
        <f>IF(SUM('Control Sample Data'!E$3:E$98)&gt;10,IF(AND(ISNUMBER('Control Sample Data'!E5),'Control Sample Data'!E5&lt;$B$1, 'Control Sample Data'!E5&gt;0),'Control Sample Data'!E5,$B$1),"")</f>
        <v>31.17</v>
      </c>
      <c r="R6" s="60">
        <f>IF(SUM('Control Sample Data'!F$3:F$98)&gt;10,IF(AND(ISNUMBER('Control Sample Data'!F5),'Control Sample Data'!F5&lt;$B$1, 'Control Sample Data'!F5&gt;0),'Control Sample Data'!F5,$B$1),"")</f>
        <v>31.26</v>
      </c>
      <c r="S6" s="60" t="str">
        <f>IF(SUM('Control Sample Data'!G$3:G$98)&gt;10,IF(AND(ISNUMBER('Control Sample Data'!G5),'Control Sample Data'!G5&lt;$B$1, 'Control Sample Data'!G5&gt;0),'Control Sample Data'!G5,$B$1),"")</f>
        <v/>
      </c>
      <c r="T6" s="60" t="str">
        <f>IF(SUM('Control Sample Data'!H$3:H$98)&gt;10,IF(AND(ISNUMBER('Control Sample Data'!H5),'Control Sample Data'!H5&lt;$B$1, 'Control Sample Data'!H5&gt;0),'Control Sample Data'!H5,$B$1),"")</f>
        <v/>
      </c>
      <c r="U6" s="60" t="str">
        <f>IF(SUM('Control Sample Data'!I$3:I$98)&gt;10,IF(AND(ISNUMBER('Control Sample Data'!I5),'Control Sample Data'!I5&lt;$B$1, 'Control Sample Data'!I5&gt;0),'Control Sample Data'!I5,$B$1),"")</f>
        <v/>
      </c>
      <c r="V6" s="60" t="str">
        <f>IF(SUM('Control Sample Data'!J$3:J$98)&gt;10,IF(AND(ISNUMBER('Control Sample Data'!J5),'Control Sample Data'!J5&lt;$B$1, 'Control Sample Data'!J5&gt;0),'Control Sample Data'!J5,$B$1),"")</f>
        <v/>
      </c>
      <c r="W6" s="60" t="str">
        <f>IF(SUM('Control Sample Data'!K$3:K$98)&gt;10,IF(AND(ISNUMBER('Control Sample Data'!K5),'Control Sample Data'!K5&lt;$B$1, 'Control Sample Data'!K5&gt;0),'Control Sample Data'!K5,$B$1),"")</f>
        <v/>
      </c>
      <c r="X6" s="60" t="str">
        <f>IF(SUM('Control Sample Data'!L$3:L$98)&gt;10,IF(AND(ISNUMBER('Control Sample Data'!L5),'Control Sample Data'!L5&lt;$B$1, 'Control Sample Data'!L5&gt;0),'Control Sample Data'!L5,$B$1),"")</f>
        <v/>
      </c>
      <c r="Y6" s="60" t="str">
        <f>IF(SUM('Control Sample Data'!M$3:M$98)&gt;10,IF(AND(ISNUMBER('Control Sample Data'!M5),'Control Sample Data'!M5&lt;$B$1, 'Control Sample Data'!M5&gt;0),'Control Sample Data'!M5,$B$1),"")</f>
        <v/>
      </c>
      <c r="Z6" s="61">
        <f>IF(ISERROR(VLOOKUP('Choose Housekeeping Genes'!$C5,Calculations!$C$4:$M$99,2,0)),"",VLOOKUP('Choose Housekeeping Genes'!$C5,Calculations!$C$4:$M$99,2,0))</f>
        <v>18.39</v>
      </c>
      <c r="AA6" s="61">
        <f>IF(ISERROR(VLOOKUP('Choose Housekeeping Genes'!$C5,Calculations!$C$4:$M$99,3,0)),"",VLOOKUP('Choose Housekeeping Genes'!$C5,Calculations!$C$4:$M$99,3,0))</f>
        <v>18.41</v>
      </c>
      <c r="AB6" s="61">
        <f>IF(ISERROR(VLOOKUP('Choose Housekeeping Genes'!$C5,Calculations!$C$4:$M$99,4,0)),"",VLOOKUP('Choose Housekeeping Genes'!$C5,Calculations!$C$4:$M$99,4,0))</f>
        <v>18.440000000000001</v>
      </c>
      <c r="AC6" s="61" t="str">
        <f>IF(ISERROR(VLOOKUP('Choose Housekeeping Genes'!$C5,Calculations!$C$4:$M$99,5,0)),"",VLOOKUP('Choose Housekeeping Genes'!$C5,Calculations!$C$4:$M$99,5,0))</f>
        <v/>
      </c>
      <c r="AD6" s="61" t="str">
        <f>IF(ISERROR(VLOOKUP('Choose Housekeeping Genes'!$C5,Calculations!$C$4:$M$99,6,0)),"",VLOOKUP('Choose Housekeeping Genes'!$C5,Calculations!$C$4:$M$99,6,0))</f>
        <v/>
      </c>
      <c r="AE6" s="61" t="str">
        <f>IF(ISERROR(VLOOKUP('Choose Housekeeping Genes'!$C5,Calculations!$C$4:$M$99,7,0)),"",VLOOKUP('Choose Housekeeping Genes'!$C5,Calculations!$C$4:$M$99,7,0))</f>
        <v/>
      </c>
      <c r="AF6" s="61" t="str">
        <f>IF(ISERROR(VLOOKUP('Choose Housekeeping Genes'!$C5,Calculations!$C$4:$M$99,8,0)),"",VLOOKUP('Choose Housekeeping Genes'!$C5,Calculations!$C$4:$M$99,8,0))</f>
        <v/>
      </c>
      <c r="AG6" s="61" t="str">
        <f>IF(ISERROR(VLOOKUP('Choose Housekeeping Genes'!$C5,Calculations!$C$4:$M$99,9,0)),"",VLOOKUP('Choose Housekeeping Genes'!$C5,Calculations!$C$4:$M$99,9,0))</f>
        <v/>
      </c>
      <c r="AH6" s="61" t="str">
        <f>IF(ISERROR(VLOOKUP('Choose Housekeeping Genes'!$C5,Calculations!$C$4:$M$99,10,0)),"",VLOOKUP('Choose Housekeeping Genes'!$C5,Calculations!$C$4:$M$99,10,0))</f>
        <v/>
      </c>
      <c r="AI6" s="61" t="str">
        <f>IF(ISERROR(VLOOKUP('Choose Housekeeping Genes'!$C5,Calculations!$C$4:$M$99,11,0)),"",VLOOKUP('Choose Housekeeping Genes'!$C5,Calculations!$C$4:$M$99,11,0))</f>
        <v/>
      </c>
      <c r="AJ6" s="61">
        <f>IF(ISERROR(VLOOKUP('Choose Housekeeping Genes'!$C5,Calculations!$C$4:$Y$99,14,0)),"",VLOOKUP('Choose Housekeeping Genes'!$C5,Calculations!$C$4:$Y$99,14,0))</f>
        <v>20.260000000000002</v>
      </c>
      <c r="AK6" s="61">
        <f>IF(ISERROR(VLOOKUP('Choose Housekeeping Genes'!$C5,Calculations!$C$4:$Y$99,15,0)),"",VLOOKUP('Choose Housekeeping Genes'!$C5,Calculations!$C$4:$Y$99,15,0))</f>
        <v>20.329999999999998</v>
      </c>
      <c r="AL6" s="61">
        <f>IF(ISERROR(VLOOKUP('Choose Housekeeping Genes'!$C5,Calculations!$C$4:$Y$99,16,0)),"",VLOOKUP('Choose Housekeeping Genes'!$C5,Calculations!$C$4:$Y$99,16,0))</f>
        <v>20.45</v>
      </c>
      <c r="AM6" s="61" t="str">
        <f>IF(ISERROR(VLOOKUP('Choose Housekeeping Genes'!$C5,Calculations!$C$4:$Y$99,17,0)),"",VLOOKUP('Choose Housekeeping Genes'!$C5,Calculations!$C$4:$Y$99,17,0))</f>
        <v/>
      </c>
      <c r="AN6" s="61" t="str">
        <f>IF(ISERROR(VLOOKUP('Choose Housekeeping Genes'!$C5,Calculations!$C$4:$Y$99,18,0)),"",VLOOKUP('Choose Housekeeping Genes'!$C5,Calculations!$C$4:$Y$99,18,0))</f>
        <v/>
      </c>
      <c r="AO6" s="61" t="str">
        <f>IF(ISERROR(VLOOKUP('Choose Housekeeping Genes'!$C5,Calculations!$C$4:$Y$99,19,0)),"",VLOOKUP('Choose Housekeeping Genes'!$C5,Calculations!$C$4:$Y$99,19,0))</f>
        <v/>
      </c>
      <c r="AP6" s="61" t="str">
        <f>IF(ISERROR(VLOOKUP('Choose Housekeeping Genes'!$C5,Calculations!$C$4:$Y$99,20,0)),"",VLOOKUP('Choose Housekeeping Genes'!$C5,Calculations!$C$4:$Y$99,20,0))</f>
        <v/>
      </c>
      <c r="AQ6" s="61" t="str">
        <f>IF(ISERROR(VLOOKUP('Choose Housekeeping Genes'!$C5,Calculations!$C$4:$Y$99,21,0)),"",VLOOKUP('Choose Housekeeping Genes'!$C5,Calculations!$C$4:$Y$99,21,0))</f>
        <v/>
      </c>
      <c r="AR6" s="61" t="str">
        <f>IF(ISERROR(VLOOKUP('Choose Housekeeping Genes'!$C5,Calculations!$C$4:$Y$99,22,0)),"",VLOOKUP('Choose Housekeeping Genes'!$C5,Calculations!$C$4:$Y$99,22,0))</f>
        <v/>
      </c>
      <c r="AS6" s="61" t="str">
        <f>IF(ISERROR(VLOOKUP('Choose Housekeeping Genes'!$C5,Calculations!$C$4:$Y$99,23,0)),"",VLOOKUP('Choose Housekeeping Genes'!$C5,Calculations!$C$4:$Y$99,23,0))</f>
        <v/>
      </c>
      <c r="AT6" s="74">
        <f t="shared" si="0"/>
        <v>4.3500000000000014</v>
      </c>
      <c r="AU6" s="74">
        <f t="shared" si="1"/>
        <v>4.4450000000000003</v>
      </c>
      <c r="AV6" s="74">
        <f t="shared" si="2"/>
        <v>4.4199999999999982</v>
      </c>
      <c r="AW6" s="74" t="str">
        <f t="shared" si="3"/>
        <v/>
      </c>
      <c r="AX6" s="74" t="str">
        <f t="shared" si="4"/>
        <v/>
      </c>
      <c r="AY6" s="74" t="str">
        <f t="shared" si="5"/>
        <v/>
      </c>
      <c r="AZ6" s="74" t="str">
        <f t="shared" si="6"/>
        <v/>
      </c>
      <c r="BA6" s="74" t="str">
        <f t="shared" si="7"/>
        <v/>
      </c>
      <c r="BB6" s="74" t="str">
        <f t="shared" si="8"/>
        <v/>
      </c>
      <c r="BC6" s="74" t="str">
        <f t="shared" si="9"/>
        <v/>
      </c>
      <c r="BD6" s="74">
        <f t="shared" si="10"/>
        <v>6.5833333333333321</v>
      </c>
      <c r="BE6" s="74">
        <f t="shared" si="11"/>
        <v>6.8616666666666681</v>
      </c>
      <c r="BF6" s="74">
        <f t="shared" si="12"/>
        <v>6.8550000000000004</v>
      </c>
      <c r="BG6" s="74" t="str">
        <f t="shared" si="13"/>
        <v/>
      </c>
      <c r="BH6" s="74" t="str">
        <f t="shared" si="14"/>
        <v/>
      </c>
      <c r="BI6" s="74" t="str">
        <f t="shared" si="15"/>
        <v/>
      </c>
      <c r="BJ6" s="74" t="str">
        <f t="shared" si="16"/>
        <v/>
      </c>
      <c r="BK6" s="74" t="str">
        <f t="shared" si="17"/>
        <v/>
      </c>
      <c r="BL6" s="74" t="str">
        <f t="shared" si="18"/>
        <v/>
      </c>
      <c r="BM6" s="74" t="str">
        <f t="shared" si="19"/>
        <v/>
      </c>
      <c r="BN6" s="62">
        <f t="shared" si="21"/>
        <v>4.4050000000000002</v>
      </c>
      <c r="BO6" s="62">
        <f t="shared" si="22"/>
        <v>6.7666666666666666</v>
      </c>
      <c r="BP6" s="9">
        <f t="shared" si="23"/>
        <v>4.9036506118546881E-2</v>
      </c>
      <c r="BQ6" s="9">
        <f t="shared" si="24"/>
        <v>4.591151978994714E-2</v>
      </c>
      <c r="BR6" s="9">
        <f t="shared" si="25"/>
        <v>4.6714039019841891E-2</v>
      </c>
      <c r="BS6" s="9" t="str">
        <f t="shared" si="26"/>
        <v/>
      </c>
      <c r="BT6" s="9" t="str">
        <f t="shared" si="27"/>
        <v/>
      </c>
      <c r="BU6" s="9" t="str">
        <f t="shared" si="28"/>
        <v/>
      </c>
      <c r="BV6" s="9" t="str">
        <f t="shared" si="29"/>
        <v/>
      </c>
      <c r="BW6" s="9" t="str">
        <f t="shared" si="30"/>
        <v/>
      </c>
      <c r="BX6" s="9" t="str">
        <f t="shared" si="31"/>
        <v/>
      </c>
      <c r="BY6" s="9" t="str">
        <f t="shared" si="32"/>
        <v/>
      </c>
      <c r="BZ6" s="9">
        <f t="shared" si="33"/>
        <v>1.0428436360703404E-2</v>
      </c>
      <c r="CA6" s="9">
        <f t="shared" si="34"/>
        <v>8.5986943764301948E-3</v>
      </c>
      <c r="CB6" s="9">
        <f t="shared" si="35"/>
        <v>8.6385207290646006E-3</v>
      </c>
      <c r="CC6" s="9" t="str">
        <f t="shared" si="36"/>
        <v/>
      </c>
      <c r="CD6" s="9" t="str">
        <f t="shared" si="37"/>
        <v/>
      </c>
      <c r="CE6" s="9" t="str">
        <f t="shared" si="38"/>
        <v/>
      </c>
      <c r="CF6" s="9" t="str">
        <f t="shared" si="39"/>
        <v/>
      </c>
      <c r="CG6" s="9" t="str">
        <f t="shared" si="40"/>
        <v/>
      </c>
      <c r="CH6" s="9" t="str">
        <f t="shared" si="41"/>
        <v/>
      </c>
      <c r="CI6" s="9" t="str">
        <f t="shared" si="42"/>
        <v/>
      </c>
    </row>
    <row r="7" spans="1:87">
      <c r="A7" s="188"/>
      <c r="B7" s="57" t="str">
        <f>IF('Gene Table'!D6="","",'Gene Table'!D6)</f>
        <v>NM_005957</v>
      </c>
      <c r="C7" s="57" t="s">
        <v>1745</v>
      </c>
      <c r="D7" s="60">
        <f>IF(SUM('Test Sample Data'!D$3:D$98)&gt;10,IF(AND(ISNUMBER('Test Sample Data'!D6),'Test Sample Data'!D6&lt;$B$1, 'Test Sample Data'!D6&gt;0),'Test Sample Data'!D6,$B$1),"")</f>
        <v>25.93</v>
      </c>
      <c r="E7" s="60">
        <f>IF(SUM('Test Sample Data'!E$3:E$98)&gt;10,IF(AND(ISNUMBER('Test Sample Data'!E6),'Test Sample Data'!E6&lt;$B$1, 'Test Sample Data'!E6&gt;0),'Test Sample Data'!E6,$B$1),"")</f>
        <v>26.04</v>
      </c>
      <c r="F7" s="60">
        <f>IF(SUM('Test Sample Data'!F$3:F$98)&gt;10,IF(AND(ISNUMBER('Test Sample Data'!F6),'Test Sample Data'!F6&lt;$B$1, 'Test Sample Data'!F6&gt;0),'Test Sample Data'!F6,$B$1),"")</f>
        <v>25.98</v>
      </c>
      <c r="G7" s="60" t="str">
        <f>IF(SUM('Test Sample Data'!G$3:G$98)&gt;10,IF(AND(ISNUMBER('Test Sample Data'!G6),'Test Sample Data'!G6&lt;$B$1, 'Test Sample Data'!G6&gt;0),'Test Sample Data'!G6,$B$1),"")</f>
        <v/>
      </c>
      <c r="H7" s="60" t="str">
        <f>IF(SUM('Test Sample Data'!H$3:H$98)&gt;10,IF(AND(ISNUMBER('Test Sample Data'!H6),'Test Sample Data'!H6&lt;$B$1, 'Test Sample Data'!H6&gt;0),'Test Sample Data'!H6,$B$1),"")</f>
        <v/>
      </c>
      <c r="I7" s="60" t="str">
        <f>IF(SUM('Test Sample Data'!I$3:I$98)&gt;10,IF(AND(ISNUMBER('Test Sample Data'!I6),'Test Sample Data'!I6&lt;$B$1, 'Test Sample Data'!I6&gt;0),'Test Sample Data'!I6,$B$1),"")</f>
        <v/>
      </c>
      <c r="J7" s="60" t="str">
        <f>IF(SUM('Test Sample Data'!J$3:J$98)&gt;10,IF(AND(ISNUMBER('Test Sample Data'!J6),'Test Sample Data'!J6&lt;$B$1, 'Test Sample Data'!J6&gt;0),'Test Sample Data'!J6,$B$1),"")</f>
        <v/>
      </c>
      <c r="K7" s="60" t="str">
        <f>IF(SUM('Test Sample Data'!K$3:K$98)&gt;10,IF(AND(ISNUMBER('Test Sample Data'!K6),'Test Sample Data'!K6&lt;$B$1, 'Test Sample Data'!K6&gt;0),'Test Sample Data'!K6,$B$1),"")</f>
        <v/>
      </c>
      <c r="L7" s="60" t="str">
        <f>IF(SUM('Test Sample Data'!L$3:L$98)&gt;10,IF(AND(ISNUMBER('Test Sample Data'!L6),'Test Sample Data'!L6&lt;$B$1, 'Test Sample Data'!L6&gt;0),'Test Sample Data'!L6,$B$1),"")</f>
        <v/>
      </c>
      <c r="M7" s="60" t="str">
        <f>IF(SUM('Test Sample Data'!M$3:M$98)&gt;10,IF(AND(ISNUMBER('Test Sample Data'!M6),'Test Sample Data'!M6&lt;$B$1, 'Test Sample Data'!M6&gt;0),'Test Sample Data'!M6,$B$1),"")</f>
        <v/>
      </c>
      <c r="N7" s="60" t="str">
        <f>'Gene Table'!D6</f>
        <v>NM_005957</v>
      </c>
      <c r="O7" s="57" t="s">
        <v>1745</v>
      </c>
      <c r="P7" s="60">
        <f>IF(SUM('Control Sample Data'!D$3:D$98)&gt;10,IF(AND(ISNUMBER('Control Sample Data'!D6),'Control Sample Data'!D6&lt;$B$1, 'Control Sample Data'!D6&gt;0),'Control Sample Data'!D6,$B$1),"")</f>
        <v>28.55</v>
      </c>
      <c r="Q7" s="60">
        <f>IF(SUM('Control Sample Data'!E$3:E$98)&gt;10,IF(AND(ISNUMBER('Control Sample Data'!E6),'Control Sample Data'!E6&lt;$B$1, 'Control Sample Data'!E6&gt;0),'Control Sample Data'!E6,$B$1),"")</f>
        <v>29</v>
      </c>
      <c r="R7" s="60">
        <f>IF(SUM('Control Sample Data'!F$3:F$98)&gt;10,IF(AND(ISNUMBER('Control Sample Data'!F6),'Control Sample Data'!F6&lt;$B$1, 'Control Sample Data'!F6&gt;0),'Control Sample Data'!F6,$B$1),"")</f>
        <v>29.24</v>
      </c>
      <c r="S7" s="60" t="str">
        <f>IF(SUM('Control Sample Data'!G$3:G$98)&gt;10,IF(AND(ISNUMBER('Control Sample Data'!G6),'Control Sample Data'!G6&lt;$B$1, 'Control Sample Data'!G6&gt;0),'Control Sample Data'!G6,$B$1),"")</f>
        <v/>
      </c>
      <c r="T7" s="60" t="str">
        <f>IF(SUM('Control Sample Data'!H$3:H$98)&gt;10,IF(AND(ISNUMBER('Control Sample Data'!H6),'Control Sample Data'!H6&lt;$B$1, 'Control Sample Data'!H6&gt;0),'Control Sample Data'!H6,$B$1),"")</f>
        <v/>
      </c>
      <c r="U7" s="60" t="str">
        <f>IF(SUM('Control Sample Data'!I$3:I$98)&gt;10,IF(AND(ISNUMBER('Control Sample Data'!I6),'Control Sample Data'!I6&lt;$B$1, 'Control Sample Data'!I6&gt;0),'Control Sample Data'!I6,$B$1),"")</f>
        <v/>
      </c>
      <c r="V7" s="60" t="str">
        <f>IF(SUM('Control Sample Data'!J$3:J$98)&gt;10,IF(AND(ISNUMBER('Control Sample Data'!J6),'Control Sample Data'!J6&lt;$B$1, 'Control Sample Data'!J6&gt;0),'Control Sample Data'!J6,$B$1),"")</f>
        <v/>
      </c>
      <c r="W7" s="60" t="str">
        <f>IF(SUM('Control Sample Data'!K$3:K$98)&gt;10,IF(AND(ISNUMBER('Control Sample Data'!K6),'Control Sample Data'!K6&lt;$B$1, 'Control Sample Data'!K6&gt;0),'Control Sample Data'!K6,$B$1),"")</f>
        <v/>
      </c>
      <c r="X7" s="60" t="str">
        <f>IF(SUM('Control Sample Data'!L$3:L$98)&gt;10,IF(AND(ISNUMBER('Control Sample Data'!L6),'Control Sample Data'!L6&lt;$B$1, 'Control Sample Data'!L6&gt;0),'Control Sample Data'!L6,$B$1),"")</f>
        <v/>
      </c>
      <c r="Y7" s="60" t="str">
        <f>IF(SUM('Control Sample Data'!M$3:M$98)&gt;10,IF(AND(ISNUMBER('Control Sample Data'!M6),'Control Sample Data'!M6&lt;$B$1, 'Control Sample Data'!M6&gt;0),'Control Sample Data'!M6,$B$1),"")</f>
        <v/>
      </c>
      <c r="Z7" s="61">
        <f>IF(ISERROR(VLOOKUP('Choose Housekeeping Genes'!$C6,Calculations!$C$4:$M$99,2,0)),"",VLOOKUP('Choose Housekeeping Genes'!$C6,Calculations!$C$4:$M$99,2,0))</f>
        <v>35</v>
      </c>
      <c r="AA7" s="61">
        <f>IF(ISERROR(VLOOKUP('Choose Housekeeping Genes'!$C6,Calculations!$C$4:$M$99,3,0)),"",VLOOKUP('Choose Housekeeping Genes'!$C6,Calculations!$C$4:$M$99,3,0))</f>
        <v>35</v>
      </c>
      <c r="AB7" s="61">
        <f>IF(ISERROR(VLOOKUP('Choose Housekeeping Genes'!$C6,Calculations!$C$4:$M$99,4,0)),"",VLOOKUP('Choose Housekeeping Genes'!$C6,Calculations!$C$4:$M$99,4,0))</f>
        <v>35</v>
      </c>
      <c r="AC7" s="61" t="str">
        <f>IF(ISERROR(VLOOKUP('Choose Housekeeping Genes'!$C6,Calculations!$C$4:$M$99,5,0)),"",VLOOKUP('Choose Housekeeping Genes'!$C6,Calculations!$C$4:$M$99,5,0))</f>
        <v/>
      </c>
      <c r="AD7" s="61" t="str">
        <f>IF(ISERROR(VLOOKUP('Choose Housekeeping Genes'!$C6,Calculations!$C$4:$M$99,6,0)),"",VLOOKUP('Choose Housekeeping Genes'!$C6,Calculations!$C$4:$M$99,6,0))</f>
        <v/>
      </c>
      <c r="AE7" s="61" t="str">
        <f>IF(ISERROR(VLOOKUP('Choose Housekeeping Genes'!$C6,Calculations!$C$4:$M$99,7,0)),"",VLOOKUP('Choose Housekeeping Genes'!$C6,Calculations!$C$4:$M$99,7,0))</f>
        <v/>
      </c>
      <c r="AF7" s="61" t="str">
        <f>IF(ISERROR(VLOOKUP('Choose Housekeeping Genes'!$C6,Calculations!$C$4:$M$99,8,0)),"",VLOOKUP('Choose Housekeeping Genes'!$C6,Calculations!$C$4:$M$99,8,0))</f>
        <v/>
      </c>
      <c r="AG7" s="61" t="str">
        <f>IF(ISERROR(VLOOKUP('Choose Housekeeping Genes'!$C6,Calculations!$C$4:$M$99,9,0)),"",VLOOKUP('Choose Housekeeping Genes'!$C6,Calculations!$C$4:$M$99,9,0))</f>
        <v/>
      </c>
      <c r="AH7" s="61" t="str">
        <f>IF(ISERROR(VLOOKUP('Choose Housekeeping Genes'!$C6,Calculations!$C$4:$M$99,10,0)),"",VLOOKUP('Choose Housekeeping Genes'!$C6,Calculations!$C$4:$M$99,10,0))</f>
        <v/>
      </c>
      <c r="AI7" s="61" t="str">
        <f>IF(ISERROR(VLOOKUP('Choose Housekeeping Genes'!$C6,Calculations!$C$4:$M$99,11,0)),"",VLOOKUP('Choose Housekeeping Genes'!$C6,Calculations!$C$4:$M$99,11,0))</f>
        <v/>
      </c>
      <c r="AJ7" s="61">
        <f>IF(ISERROR(VLOOKUP('Choose Housekeeping Genes'!$C6,Calculations!$C$4:$Y$99,14,0)),"",VLOOKUP('Choose Housekeeping Genes'!$C6,Calculations!$C$4:$Y$99,14,0))</f>
        <v>35</v>
      </c>
      <c r="AK7" s="61">
        <f>IF(ISERROR(VLOOKUP('Choose Housekeeping Genes'!$C6,Calculations!$C$4:$Y$99,15,0)),"",VLOOKUP('Choose Housekeeping Genes'!$C6,Calculations!$C$4:$Y$99,15,0))</f>
        <v>35</v>
      </c>
      <c r="AL7" s="61">
        <f>IF(ISERROR(VLOOKUP('Choose Housekeeping Genes'!$C6,Calculations!$C$4:$Y$99,16,0)),"",VLOOKUP('Choose Housekeeping Genes'!$C6,Calculations!$C$4:$Y$99,16,0))</f>
        <v>35</v>
      </c>
      <c r="AM7" s="61" t="str">
        <f>IF(ISERROR(VLOOKUP('Choose Housekeeping Genes'!$C6,Calculations!$C$4:$Y$99,17,0)),"",VLOOKUP('Choose Housekeeping Genes'!$C6,Calculations!$C$4:$Y$99,17,0))</f>
        <v/>
      </c>
      <c r="AN7" s="61" t="str">
        <f>IF(ISERROR(VLOOKUP('Choose Housekeeping Genes'!$C6,Calculations!$C$4:$Y$99,18,0)),"",VLOOKUP('Choose Housekeeping Genes'!$C6,Calculations!$C$4:$Y$99,18,0))</f>
        <v/>
      </c>
      <c r="AO7" s="61" t="str">
        <f>IF(ISERROR(VLOOKUP('Choose Housekeeping Genes'!$C6,Calculations!$C$4:$Y$99,19,0)),"",VLOOKUP('Choose Housekeeping Genes'!$C6,Calculations!$C$4:$Y$99,19,0))</f>
        <v/>
      </c>
      <c r="AP7" s="61" t="str">
        <f>IF(ISERROR(VLOOKUP('Choose Housekeeping Genes'!$C6,Calculations!$C$4:$Y$99,20,0)),"",VLOOKUP('Choose Housekeeping Genes'!$C6,Calculations!$C$4:$Y$99,20,0))</f>
        <v/>
      </c>
      <c r="AQ7" s="61" t="str">
        <f>IF(ISERROR(VLOOKUP('Choose Housekeeping Genes'!$C6,Calculations!$C$4:$Y$99,21,0)),"",VLOOKUP('Choose Housekeeping Genes'!$C6,Calculations!$C$4:$Y$99,21,0))</f>
        <v/>
      </c>
      <c r="AR7" s="61" t="str">
        <f>IF(ISERROR(VLOOKUP('Choose Housekeeping Genes'!$C6,Calculations!$C$4:$Y$99,22,0)),"",VLOOKUP('Choose Housekeeping Genes'!$C6,Calculations!$C$4:$Y$99,22,0))</f>
        <v/>
      </c>
      <c r="AS7" s="61" t="str">
        <f>IF(ISERROR(VLOOKUP('Choose Housekeeping Genes'!$C6,Calculations!$C$4:$Y$99,23,0)),"",VLOOKUP('Choose Housekeeping Genes'!$C6,Calculations!$C$4:$Y$99,23,0))</f>
        <v/>
      </c>
      <c r="AT7" s="74">
        <f t="shared" si="0"/>
        <v>2.870000000000001</v>
      </c>
      <c r="AU7" s="74">
        <f t="shared" si="1"/>
        <v>2.8949999999999996</v>
      </c>
      <c r="AV7" s="74">
        <f t="shared" si="2"/>
        <v>2.8200000000000003</v>
      </c>
      <c r="AW7" s="74" t="str">
        <f t="shared" si="3"/>
        <v/>
      </c>
      <c r="AX7" s="74" t="str">
        <f t="shared" si="4"/>
        <v/>
      </c>
      <c r="AY7" s="74" t="str">
        <f t="shared" si="5"/>
        <v/>
      </c>
      <c r="AZ7" s="74" t="str">
        <f t="shared" si="6"/>
        <v/>
      </c>
      <c r="BA7" s="74" t="str">
        <f t="shared" si="7"/>
        <v/>
      </c>
      <c r="BB7" s="74" t="str">
        <f t="shared" si="8"/>
        <v/>
      </c>
      <c r="BC7" s="74" t="str">
        <f t="shared" si="9"/>
        <v/>
      </c>
      <c r="BD7" s="74">
        <f t="shared" si="10"/>
        <v>4.2733333333333334</v>
      </c>
      <c r="BE7" s="74">
        <f t="shared" si="11"/>
        <v>4.6916666666666664</v>
      </c>
      <c r="BF7" s="74">
        <f t="shared" si="12"/>
        <v>4.8349999999999973</v>
      </c>
      <c r="BG7" s="74" t="str">
        <f t="shared" si="13"/>
        <v/>
      </c>
      <c r="BH7" s="74" t="str">
        <f t="shared" si="14"/>
        <v/>
      </c>
      <c r="BI7" s="74" t="str">
        <f t="shared" si="15"/>
        <v/>
      </c>
      <c r="BJ7" s="74" t="str">
        <f t="shared" si="16"/>
        <v/>
      </c>
      <c r="BK7" s="74" t="str">
        <f t="shared" si="17"/>
        <v/>
      </c>
      <c r="BL7" s="74" t="str">
        <f t="shared" si="18"/>
        <v/>
      </c>
      <c r="BM7" s="74" t="str">
        <f t="shared" si="19"/>
        <v/>
      </c>
      <c r="BN7" s="62">
        <f t="shared" si="21"/>
        <v>2.8616666666666668</v>
      </c>
      <c r="BO7" s="62">
        <f t="shared" si="22"/>
        <v>4.5999999999999988</v>
      </c>
      <c r="BP7" s="9">
        <f t="shared" si="23"/>
        <v>0.13678671265759237</v>
      </c>
      <c r="BQ7" s="9">
        <f t="shared" si="24"/>
        <v>0.1344367988071723</v>
      </c>
      <c r="BR7" s="9">
        <f t="shared" si="25"/>
        <v>0.14161048566197482</v>
      </c>
      <c r="BS7" s="9" t="str">
        <f t="shared" si="26"/>
        <v/>
      </c>
      <c r="BT7" s="9" t="str">
        <f t="shared" si="27"/>
        <v/>
      </c>
      <c r="BU7" s="9" t="str">
        <f t="shared" si="28"/>
        <v/>
      </c>
      <c r="BV7" s="9" t="str">
        <f t="shared" si="29"/>
        <v/>
      </c>
      <c r="BW7" s="9" t="str">
        <f t="shared" si="30"/>
        <v/>
      </c>
      <c r="BX7" s="9" t="str">
        <f t="shared" si="31"/>
        <v/>
      </c>
      <c r="BY7" s="9" t="str">
        <f t="shared" si="32"/>
        <v/>
      </c>
      <c r="BZ7" s="9">
        <f t="shared" si="33"/>
        <v>5.1712851418750802E-2</v>
      </c>
      <c r="CA7" s="9">
        <f t="shared" si="34"/>
        <v>3.8696136261795029E-2</v>
      </c>
      <c r="CB7" s="9">
        <f t="shared" si="35"/>
        <v>3.5036439938390979E-2</v>
      </c>
      <c r="CC7" s="9" t="str">
        <f t="shared" si="36"/>
        <v/>
      </c>
      <c r="CD7" s="9" t="str">
        <f t="shared" si="37"/>
        <v/>
      </c>
      <c r="CE7" s="9" t="str">
        <f t="shared" si="38"/>
        <v/>
      </c>
      <c r="CF7" s="9" t="str">
        <f t="shared" si="39"/>
        <v/>
      </c>
      <c r="CG7" s="9" t="str">
        <f t="shared" si="40"/>
        <v/>
      </c>
      <c r="CH7" s="9" t="str">
        <f t="shared" si="41"/>
        <v/>
      </c>
      <c r="CI7" s="9" t="str">
        <f t="shared" si="42"/>
        <v/>
      </c>
    </row>
    <row r="8" spans="1:87">
      <c r="A8" s="188"/>
      <c r="B8" s="57" t="str">
        <f>IF('Gene Table'!D7="","",'Gene Table'!D7)</f>
        <v>NM_000038</v>
      </c>
      <c r="C8" s="57" t="s">
        <v>1746</v>
      </c>
      <c r="D8" s="60">
        <f>IF(SUM('Test Sample Data'!D$3:D$98)&gt;10,IF(AND(ISNUMBER('Test Sample Data'!D7),'Test Sample Data'!D7&lt;$B$1, 'Test Sample Data'!D7&gt;0),'Test Sample Data'!D7,$B$1),"")</f>
        <v>24.5</v>
      </c>
      <c r="E8" s="60">
        <f>IF(SUM('Test Sample Data'!E$3:E$98)&gt;10,IF(AND(ISNUMBER('Test Sample Data'!E7),'Test Sample Data'!E7&lt;$B$1, 'Test Sample Data'!E7&gt;0),'Test Sample Data'!E7,$B$1),"")</f>
        <v>24.68</v>
      </c>
      <c r="F8" s="60">
        <f>IF(SUM('Test Sample Data'!F$3:F$98)&gt;10,IF(AND(ISNUMBER('Test Sample Data'!F7),'Test Sample Data'!F7&lt;$B$1, 'Test Sample Data'!F7&gt;0),'Test Sample Data'!F7,$B$1),"")</f>
        <v>24.56</v>
      </c>
      <c r="G8" s="60" t="str">
        <f>IF(SUM('Test Sample Data'!G$3:G$98)&gt;10,IF(AND(ISNUMBER('Test Sample Data'!G7),'Test Sample Data'!G7&lt;$B$1, 'Test Sample Data'!G7&gt;0),'Test Sample Data'!G7,$B$1),"")</f>
        <v/>
      </c>
      <c r="H8" s="60" t="str">
        <f>IF(SUM('Test Sample Data'!H$3:H$98)&gt;10,IF(AND(ISNUMBER('Test Sample Data'!H7),'Test Sample Data'!H7&lt;$B$1, 'Test Sample Data'!H7&gt;0),'Test Sample Data'!H7,$B$1),"")</f>
        <v/>
      </c>
      <c r="I8" s="60" t="str">
        <f>IF(SUM('Test Sample Data'!I$3:I$98)&gt;10,IF(AND(ISNUMBER('Test Sample Data'!I7),'Test Sample Data'!I7&lt;$B$1, 'Test Sample Data'!I7&gt;0),'Test Sample Data'!I7,$B$1),"")</f>
        <v/>
      </c>
      <c r="J8" s="60" t="str">
        <f>IF(SUM('Test Sample Data'!J$3:J$98)&gt;10,IF(AND(ISNUMBER('Test Sample Data'!J7),'Test Sample Data'!J7&lt;$B$1, 'Test Sample Data'!J7&gt;0),'Test Sample Data'!J7,$B$1),"")</f>
        <v/>
      </c>
      <c r="K8" s="60" t="str">
        <f>IF(SUM('Test Sample Data'!K$3:K$98)&gt;10,IF(AND(ISNUMBER('Test Sample Data'!K7),'Test Sample Data'!K7&lt;$B$1, 'Test Sample Data'!K7&gt;0),'Test Sample Data'!K7,$B$1),"")</f>
        <v/>
      </c>
      <c r="L8" s="60" t="str">
        <f>IF(SUM('Test Sample Data'!L$3:L$98)&gt;10,IF(AND(ISNUMBER('Test Sample Data'!L7),'Test Sample Data'!L7&lt;$B$1, 'Test Sample Data'!L7&gt;0),'Test Sample Data'!L7,$B$1),"")</f>
        <v/>
      </c>
      <c r="M8" s="60" t="str">
        <f>IF(SUM('Test Sample Data'!M$3:M$98)&gt;10,IF(AND(ISNUMBER('Test Sample Data'!M7),'Test Sample Data'!M7&lt;$B$1, 'Test Sample Data'!M7&gt;0),'Test Sample Data'!M7,$B$1),"")</f>
        <v/>
      </c>
      <c r="N8" s="60" t="str">
        <f>'Gene Table'!D7</f>
        <v>NM_000038</v>
      </c>
      <c r="O8" s="57" t="s">
        <v>1746</v>
      </c>
      <c r="P8" s="60">
        <f>IF(SUM('Control Sample Data'!D$3:D$98)&gt;10,IF(AND(ISNUMBER('Control Sample Data'!D7),'Control Sample Data'!D7&lt;$B$1, 'Control Sample Data'!D7&gt;0),'Control Sample Data'!D7,$B$1),"")</f>
        <v>26.1</v>
      </c>
      <c r="Q8" s="60">
        <f>IF(SUM('Control Sample Data'!E$3:E$98)&gt;10,IF(AND(ISNUMBER('Control Sample Data'!E7),'Control Sample Data'!E7&lt;$B$1, 'Control Sample Data'!E7&gt;0),'Control Sample Data'!E7,$B$1),"")</f>
        <v>26.1</v>
      </c>
      <c r="R8" s="60">
        <f>IF(SUM('Control Sample Data'!F$3:F$98)&gt;10,IF(AND(ISNUMBER('Control Sample Data'!F7),'Control Sample Data'!F7&lt;$B$1, 'Control Sample Data'!F7&gt;0),'Control Sample Data'!F7,$B$1),"")</f>
        <v>26.28</v>
      </c>
      <c r="S8" s="60" t="str">
        <f>IF(SUM('Control Sample Data'!G$3:G$98)&gt;10,IF(AND(ISNUMBER('Control Sample Data'!G7),'Control Sample Data'!G7&lt;$B$1, 'Control Sample Data'!G7&gt;0),'Control Sample Data'!G7,$B$1),"")</f>
        <v/>
      </c>
      <c r="T8" s="60" t="str">
        <f>IF(SUM('Control Sample Data'!H$3:H$98)&gt;10,IF(AND(ISNUMBER('Control Sample Data'!H7),'Control Sample Data'!H7&lt;$B$1, 'Control Sample Data'!H7&gt;0),'Control Sample Data'!H7,$B$1),"")</f>
        <v/>
      </c>
      <c r="U8" s="60" t="str">
        <f>IF(SUM('Control Sample Data'!I$3:I$98)&gt;10,IF(AND(ISNUMBER('Control Sample Data'!I7),'Control Sample Data'!I7&lt;$B$1, 'Control Sample Data'!I7&gt;0),'Control Sample Data'!I7,$B$1),"")</f>
        <v/>
      </c>
      <c r="V8" s="60" t="str">
        <f>IF(SUM('Control Sample Data'!J$3:J$98)&gt;10,IF(AND(ISNUMBER('Control Sample Data'!J7),'Control Sample Data'!J7&lt;$B$1, 'Control Sample Data'!J7&gt;0),'Control Sample Data'!J7,$B$1),"")</f>
        <v/>
      </c>
      <c r="W8" s="60" t="str">
        <f>IF(SUM('Control Sample Data'!K$3:K$98)&gt;10,IF(AND(ISNUMBER('Control Sample Data'!K7),'Control Sample Data'!K7&lt;$B$1, 'Control Sample Data'!K7&gt;0),'Control Sample Data'!K7,$B$1),"")</f>
        <v/>
      </c>
      <c r="X8" s="60" t="str">
        <f>IF(SUM('Control Sample Data'!L$3:L$98)&gt;10,IF(AND(ISNUMBER('Control Sample Data'!L7),'Control Sample Data'!L7&lt;$B$1, 'Control Sample Data'!L7&gt;0),'Control Sample Data'!L7,$B$1),"")</f>
        <v/>
      </c>
      <c r="Y8" s="60" t="str">
        <f>IF(SUM('Control Sample Data'!M$3:M$98)&gt;10,IF(AND(ISNUMBER('Control Sample Data'!M7),'Control Sample Data'!M7&lt;$B$1, 'Control Sample Data'!M7&gt;0),'Control Sample Data'!M7,$B$1),"")</f>
        <v/>
      </c>
      <c r="Z8" s="61">
        <f>IF(ISERROR(VLOOKUP('Choose Housekeeping Genes'!$C7,Calculations!$C$4:$M$99,2,0)),"",VLOOKUP('Choose Housekeeping Genes'!$C7,Calculations!$C$4:$M$99,2,0))</f>
        <v>23.24</v>
      </c>
      <c r="AA8" s="61">
        <f>IF(ISERROR(VLOOKUP('Choose Housekeeping Genes'!$C7,Calculations!$C$4:$M$99,3,0)),"",VLOOKUP('Choose Housekeeping Genes'!$C7,Calculations!$C$4:$M$99,3,0))</f>
        <v>23.35</v>
      </c>
      <c r="AB8" s="61">
        <f>IF(ISERROR(VLOOKUP('Choose Housekeeping Genes'!$C7,Calculations!$C$4:$M$99,4,0)),"",VLOOKUP('Choose Housekeeping Genes'!$C7,Calculations!$C$4:$M$99,4,0))</f>
        <v>23.42</v>
      </c>
      <c r="AC8" s="61" t="str">
        <f>IF(ISERROR(VLOOKUP('Choose Housekeeping Genes'!$C7,Calculations!$C$4:$M$99,5,0)),"",VLOOKUP('Choose Housekeeping Genes'!$C7,Calculations!$C$4:$M$99,5,0))</f>
        <v/>
      </c>
      <c r="AD8" s="61" t="str">
        <f>IF(ISERROR(VLOOKUP('Choose Housekeeping Genes'!$C7,Calculations!$C$4:$M$99,6,0)),"",VLOOKUP('Choose Housekeeping Genes'!$C7,Calculations!$C$4:$M$99,6,0))</f>
        <v/>
      </c>
      <c r="AE8" s="61" t="str">
        <f>IF(ISERROR(VLOOKUP('Choose Housekeeping Genes'!$C7,Calculations!$C$4:$M$99,7,0)),"",VLOOKUP('Choose Housekeeping Genes'!$C7,Calculations!$C$4:$M$99,7,0))</f>
        <v/>
      </c>
      <c r="AF8" s="61" t="str">
        <f>IF(ISERROR(VLOOKUP('Choose Housekeeping Genes'!$C7,Calculations!$C$4:$M$99,8,0)),"",VLOOKUP('Choose Housekeeping Genes'!$C7,Calculations!$C$4:$M$99,8,0))</f>
        <v/>
      </c>
      <c r="AG8" s="61" t="str">
        <f>IF(ISERROR(VLOOKUP('Choose Housekeeping Genes'!$C7,Calculations!$C$4:$M$99,9,0)),"",VLOOKUP('Choose Housekeeping Genes'!$C7,Calculations!$C$4:$M$99,9,0))</f>
        <v/>
      </c>
      <c r="AH8" s="61" t="str">
        <f>IF(ISERROR(VLOOKUP('Choose Housekeeping Genes'!$C7,Calculations!$C$4:$M$99,10,0)),"",VLOOKUP('Choose Housekeeping Genes'!$C7,Calculations!$C$4:$M$99,10,0))</f>
        <v/>
      </c>
      <c r="AI8" s="61" t="str">
        <f>IF(ISERROR(VLOOKUP('Choose Housekeeping Genes'!$C7,Calculations!$C$4:$M$99,11,0)),"",VLOOKUP('Choose Housekeeping Genes'!$C7,Calculations!$C$4:$M$99,11,0))</f>
        <v/>
      </c>
      <c r="AJ8" s="61">
        <f>IF(ISERROR(VLOOKUP('Choose Housekeeping Genes'!$C7,Calculations!$C$4:$Y$99,14,0)),"",VLOOKUP('Choose Housekeeping Genes'!$C7,Calculations!$C$4:$Y$99,14,0))</f>
        <v>23.13</v>
      </c>
      <c r="AK8" s="61">
        <f>IF(ISERROR(VLOOKUP('Choose Housekeeping Genes'!$C7,Calculations!$C$4:$Y$99,15,0)),"",VLOOKUP('Choose Housekeeping Genes'!$C7,Calculations!$C$4:$Y$99,15,0))</f>
        <v>23.2</v>
      </c>
      <c r="AL8" s="61">
        <f>IF(ISERROR(VLOOKUP('Choose Housekeeping Genes'!$C7,Calculations!$C$4:$Y$99,16,0)),"",VLOOKUP('Choose Housekeeping Genes'!$C7,Calculations!$C$4:$Y$99,16,0))</f>
        <v>23.31</v>
      </c>
      <c r="AM8" s="61" t="str">
        <f>IF(ISERROR(VLOOKUP('Choose Housekeeping Genes'!$C7,Calculations!$C$4:$Y$99,17,0)),"",VLOOKUP('Choose Housekeeping Genes'!$C7,Calculations!$C$4:$Y$99,17,0))</f>
        <v/>
      </c>
      <c r="AN8" s="61" t="str">
        <f>IF(ISERROR(VLOOKUP('Choose Housekeeping Genes'!$C7,Calculations!$C$4:$Y$99,18,0)),"",VLOOKUP('Choose Housekeeping Genes'!$C7,Calculations!$C$4:$Y$99,18,0))</f>
        <v/>
      </c>
      <c r="AO8" s="61" t="str">
        <f>IF(ISERROR(VLOOKUP('Choose Housekeeping Genes'!$C7,Calculations!$C$4:$Y$99,19,0)),"",VLOOKUP('Choose Housekeeping Genes'!$C7,Calculations!$C$4:$Y$99,19,0))</f>
        <v/>
      </c>
      <c r="AP8" s="61" t="str">
        <f>IF(ISERROR(VLOOKUP('Choose Housekeeping Genes'!$C7,Calculations!$C$4:$Y$99,20,0)),"",VLOOKUP('Choose Housekeeping Genes'!$C7,Calculations!$C$4:$Y$99,20,0))</f>
        <v/>
      </c>
      <c r="AQ8" s="61" t="str">
        <f>IF(ISERROR(VLOOKUP('Choose Housekeeping Genes'!$C7,Calculations!$C$4:$Y$99,21,0)),"",VLOOKUP('Choose Housekeeping Genes'!$C7,Calculations!$C$4:$Y$99,21,0))</f>
        <v/>
      </c>
      <c r="AR8" s="61" t="str">
        <f>IF(ISERROR(VLOOKUP('Choose Housekeeping Genes'!$C7,Calculations!$C$4:$Y$99,22,0)),"",VLOOKUP('Choose Housekeeping Genes'!$C7,Calculations!$C$4:$Y$99,22,0))</f>
        <v/>
      </c>
      <c r="AS8" s="61" t="str">
        <f>IF(ISERROR(VLOOKUP('Choose Housekeeping Genes'!$C7,Calculations!$C$4:$Y$99,23,0)),"",VLOOKUP('Choose Housekeeping Genes'!$C7,Calculations!$C$4:$Y$99,23,0))</f>
        <v/>
      </c>
      <c r="AT8" s="74">
        <f t="shared" si="0"/>
        <v>1.4400000000000013</v>
      </c>
      <c r="AU8" s="74">
        <f t="shared" si="1"/>
        <v>1.5350000000000001</v>
      </c>
      <c r="AV8" s="74">
        <f t="shared" si="2"/>
        <v>1.3999999999999986</v>
      </c>
      <c r="AW8" s="74" t="str">
        <f t="shared" si="3"/>
        <v/>
      </c>
      <c r="AX8" s="74" t="str">
        <f t="shared" si="4"/>
        <v/>
      </c>
      <c r="AY8" s="74" t="str">
        <f t="shared" si="5"/>
        <v/>
      </c>
      <c r="AZ8" s="74" t="str">
        <f t="shared" si="6"/>
        <v/>
      </c>
      <c r="BA8" s="74" t="str">
        <f t="shared" si="7"/>
        <v/>
      </c>
      <c r="BB8" s="74" t="str">
        <f t="shared" si="8"/>
        <v/>
      </c>
      <c r="BC8" s="74" t="str">
        <f t="shared" si="9"/>
        <v/>
      </c>
      <c r="BD8" s="74">
        <f t="shared" si="10"/>
        <v>1.8233333333333341</v>
      </c>
      <c r="BE8" s="74">
        <f t="shared" si="11"/>
        <v>1.7916666666666679</v>
      </c>
      <c r="BF8" s="74">
        <f t="shared" si="12"/>
        <v>1.875</v>
      </c>
      <c r="BG8" s="74" t="str">
        <f t="shared" si="13"/>
        <v/>
      </c>
      <c r="BH8" s="74" t="str">
        <f t="shared" si="14"/>
        <v/>
      </c>
      <c r="BI8" s="74" t="str">
        <f t="shared" si="15"/>
        <v/>
      </c>
      <c r="BJ8" s="74" t="str">
        <f t="shared" si="16"/>
        <v/>
      </c>
      <c r="BK8" s="74" t="str">
        <f t="shared" si="17"/>
        <v/>
      </c>
      <c r="BL8" s="74" t="str">
        <f t="shared" si="18"/>
        <v/>
      </c>
      <c r="BM8" s="74" t="str">
        <f t="shared" si="19"/>
        <v/>
      </c>
      <c r="BN8" s="62">
        <f t="shared" si="21"/>
        <v>1.4583333333333333</v>
      </c>
      <c r="BO8" s="62">
        <f t="shared" si="22"/>
        <v>1.8300000000000007</v>
      </c>
      <c r="BP8" s="9">
        <f t="shared" si="23"/>
        <v>0.36856730432277496</v>
      </c>
      <c r="BQ8" s="9">
        <f t="shared" si="24"/>
        <v>0.34507933834915727</v>
      </c>
      <c r="BR8" s="9">
        <f t="shared" si="25"/>
        <v>0.37892914162759994</v>
      </c>
      <c r="BS8" s="9" t="str">
        <f t="shared" si="26"/>
        <v/>
      </c>
      <c r="BT8" s="9" t="str">
        <f t="shared" si="27"/>
        <v/>
      </c>
      <c r="BU8" s="9" t="str">
        <f t="shared" si="28"/>
        <v/>
      </c>
      <c r="BV8" s="9" t="str">
        <f t="shared" si="29"/>
        <v/>
      </c>
      <c r="BW8" s="9" t="str">
        <f t="shared" si="30"/>
        <v/>
      </c>
      <c r="BX8" s="9" t="str">
        <f t="shared" si="31"/>
        <v/>
      </c>
      <c r="BY8" s="9" t="str">
        <f t="shared" si="32"/>
        <v/>
      </c>
      <c r="BZ8" s="9">
        <f t="shared" si="33"/>
        <v>0.28256734731828881</v>
      </c>
      <c r="CA8" s="9">
        <f t="shared" si="34"/>
        <v>0.28883817421806807</v>
      </c>
      <c r="CB8" s="9">
        <f t="shared" si="35"/>
        <v>0.27262693316631442</v>
      </c>
      <c r="CC8" s="9" t="str">
        <f t="shared" si="36"/>
        <v/>
      </c>
      <c r="CD8" s="9" t="str">
        <f t="shared" si="37"/>
        <v/>
      </c>
      <c r="CE8" s="9" t="str">
        <f t="shared" si="38"/>
        <v/>
      </c>
      <c r="CF8" s="9" t="str">
        <f t="shared" si="39"/>
        <v/>
      </c>
      <c r="CG8" s="9" t="str">
        <f t="shared" si="40"/>
        <v/>
      </c>
      <c r="CH8" s="9" t="str">
        <f t="shared" si="41"/>
        <v/>
      </c>
      <c r="CI8" s="9" t="str">
        <f t="shared" si="42"/>
        <v/>
      </c>
    </row>
    <row r="9" spans="1:87">
      <c r="A9" s="188"/>
      <c r="B9" s="57" t="str">
        <f>IF('Gene Table'!D8="","",'Gene Table'!D8)</f>
        <v>NM_004333</v>
      </c>
      <c r="C9" s="57" t="s">
        <v>1747</v>
      </c>
      <c r="D9" s="60">
        <f>IF(SUM('Test Sample Data'!D$3:D$98)&gt;10,IF(AND(ISNUMBER('Test Sample Data'!D8),'Test Sample Data'!D8&lt;$B$1, 'Test Sample Data'!D8&gt;0),'Test Sample Data'!D8,$B$1),"")</f>
        <v>31.04</v>
      </c>
      <c r="E9" s="60">
        <f>IF(SUM('Test Sample Data'!E$3:E$98)&gt;10,IF(AND(ISNUMBER('Test Sample Data'!E8),'Test Sample Data'!E8&lt;$B$1, 'Test Sample Data'!E8&gt;0),'Test Sample Data'!E8,$B$1),"")</f>
        <v>31.48</v>
      </c>
      <c r="F9" s="60">
        <f>IF(SUM('Test Sample Data'!F$3:F$98)&gt;10,IF(AND(ISNUMBER('Test Sample Data'!F8),'Test Sample Data'!F8&lt;$B$1, 'Test Sample Data'!F8&gt;0),'Test Sample Data'!F8,$B$1),"")</f>
        <v>31.45</v>
      </c>
      <c r="G9" s="60" t="str">
        <f>IF(SUM('Test Sample Data'!G$3:G$98)&gt;10,IF(AND(ISNUMBER('Test Sample Data'!G8),'Test Sample Data'!G8&lt;$B$1, 'Test Sample Data'!G8&gt;0),'Test Sample Data'!G8,$B$1),"")</f>
        <v/>
      </c>
      <c r="H9" s="60" t="str">
        <f>IF(SUM('Test Sample Data'!H$3:H$98)&gt;10,IF(AND(ISNUMBER('Test Sample Data'!H8),'Test Sample Data'!H8&lt;$B$1, 'Test Sample Data'!H8&gt;0),'Test Sample Data'!H8,$B$1),"")</f>
        <v/>
      </c>
      <c r="I9" s="60" t="str">
        <f>IF(SUM('Test Sample Data'!I$3:I$98)&gt;10,IF(AND(ISNUMBER('Test Sample Data'!I8),'Test Sample Data'!I8&lt;$B$1, 'Test Sample Data'!I8&gt;0),'Test Sample Data'!I8,$B$1),"")</f>
        <v/>
      </c>
      <c r="J9" s="60" t="str">
        <f>IF(SUM('Test Sample Data'!J$3:J$98)&gt;10,IF(AND(ISNUMBER('Test Sample Data'!J8),'Test Sample Data'!J8&lt;$B$1, 'Test Sample Data'!J8&gt;0),'Test Sample Data'!J8,$B$1),"")</f>
        <v/>
      </c>
      <c r="K9" s="60" t="str">
        <f>IF(SUM('Test Sample Data'!K$3:K$98)&gt;10,IF(AND(ISNUMBER('Test Sample Data'!K8),'Test Sample Data'!K8&lt;$B$1, 'Test Sample Data'!K8&gt;0),'Test Sample Data'!K8,$B$1),"")</f>
        <v/>
      </c>
      <c r="L9" s="60" t="str">
        <f>IF(SUM('Test Sample Data'!L$3:L$98)&gt;10,IF(AND(ISNUMBER('Test Sample Data'!L8),'Test Sample Data'!L8&lt;$B$1, 'Test Sample Data'!L8&gt;0),'Test Sample Data'!L8,$B$1),"")</f>
        <v/>
      </c>
      <c r="M9" s="60" t="str">
        <f>IF(SUM('Test Sample Data'!M$3:M$98)&gt;10,IF(AND(ISNUMBER('Test Sample Data'!M8),'Test Sample Data'!M8&lt;$B$1, 'Test Sample Data'!M8&gt;0),'Test Sample Data'!M8,$B$1),"")</f>
        <v/>
      </c>
      <c r="N9" s="60" t="str">
        <f>'Gene Table'!D8</f>
        <v>NM_004333</v>
      </c>
      <c r="O9" s="57" t="s">
        <v>1747</v>
      </c>
      <c r="P9" s="60">
        <f>IF(SUM('Control Sample Data'!D$3:D$98)&gt;10,IF(AND(ISNUMBER('Control Sample Data'!D8),'Control Sample Data'!D8&lt;$B$1, 'Control Sample Data'!D8&gt;0),'Control Sample Data'!D8,$B$1),"")</f>
        <v>32.01</v>
      </c>
      <c r="Q9" s="60">
        <f>IF(SUM('Control Sample Data'!E$3:E$98)&gt;10,IF(AND(ISNUMBER('Control Sample Data'!E8),'Control Sample Data'!E8&lt;$B$1, 'Control Sample Data'!E8&gt;0),'Control Sample Data'!E8,$B$1),"")</f>
        <v>32.33</v>
      </c>
      <c r="R9" s="60">
        <f>IF(SUM('Control Sample Data'!F$3:F$98)&gt;10,IF(AND(ISNUMBER('Control Sample Data'!F8),'Control Sample Data'!F8&lt;$B$1, 'Control Sample Data'!F8&gt;0),'Control Sample Data'!F8,$B$1),"")</f>
        <v>32.700000000000003</v>
      </c>
      <c r="S9" s="60" t="str">
        <f>IF(SUM('Control Sample Data'!G$3:G$98)&gt;10,IF(AND(ISNUMBER('Control Sample Data'!G8),'Control Sample Data'!G8&lt;$B$1, 'Control Sample Data'!G8&gt;0),'Control Sample Data'!G8,$B$1),"")</f>
        <v/>
      </c>
      <c r="T9" s="60" t="str">
        <f>IF(SUM('Control Sample Data'!H$3:H$98)&gt;10,IF(AND(ISNUMBER('Control Sample Data'!H8),'Control Sample Data'!H8&lt;$B$1, 'Control Sample Data'!H8&gt;0),'Control Sample Data'!H8,$B$1),"")</f>
        <v/>
      </c>
      <c r="U9" s="60" t="str">
        <f>IF(SUM('Control Sample Data'!I$3:I$98)&gt;10,IF(AND(ISNUMBER('Control Sample Data'!I8),'Control Sample Data'!I8&lt;$B$1, 'Control Sample Data'!I8&gt;0),'Control Sample Data'!I8,$B$1),"")</f>
        <v/>
      </c>
      <c r="V9" s="60" t="str">
        <f>IF(SUM('Control Sample Data'!J$3:J$98)&gt;10,IF(AND(ISNUMBER('Control Sample Data'!J8),'Control Sample Data'!J8&lt;$B$1, 'Control Sample Data'!J8&gt;0),'Control Sample Data'!J8,$B$1),"")</f>
        <v/>
      </c>
      <c r="W9" s="60" t="str">
        <f>IF(SUM('Control Sample Data'!K$3:K$98)&gt;10,IF(AND(ISNUMBER('Control Sample Data'!K8),'Control Sample Data'!K8&lt;$B$1, 'Control Sample Data'!K8&gt;0),'Control Sample Data'!K8,$B$1),"")</f>
        <v/>
      </c>
      <c r="X9" s="60" t="str">
        <f>IF(SUM('Control Sample Data'!L$3:L$98)&gt;10,IF(AND(ISNUMBER('Control Sample Data'!L8),'Control Sample Data'!L8&lt;$B$1, 'Control Sample Data'!L8&gt;0),'Control Sample Data'!L8,$B$1),"")</f>
        <v/>
      </c>
      <c r="Y9" s="60" t="str">
        <f>IF(SUM('Control Sample Data'!M$3:M$98)&gt;10,IF(AND(ISNUMBER('Control Sample Data'!M8),'Control Sample Data'!M8&lt;$B$1, 'Control Sample Data'!M8&gt;0),'Control Sample Data'!M8,$B$1),"")</f>
        <v/>
      </c>
      <c r="Z9" s="61">
        <f>IF(ISERROR(VLOOKUP('Choose Housekeeping Genes'!$C8,Calculations!$C$4:$M$99,2,0)),"",VLOOKUP('Choose Housekeeping Genes'!$C8,Calculations!$C$4:$M$99,2,0))</f>
        <v>23.2</v>
      </c>
      <c r="AA9" s="61">
        <f>IF(ISERROR(VLOOKUP('Choose Housekeeping Genes'!$C8,Calculations!$C$4:$M$99,3,0)),"",VLOOKUP('Choose Housekeeping Genes'!$C8,Calculations!$C$4:$M$99,3,0))</f>
        <v>23.4</v>
      </c>
      <c r="AB9" s="61">
        <f>IF(ISERROR(VLOOKUP('Choose Housekeeping Genes'!$C8,Calculations!$C$4:$M$99,4,0)),"",VLOOKUP('Choose Housekeeping Genes'!$C8,Calculations!$C$4:$M$99,4,0))</f>
        <v>23.4</v>
      </c>
      <c r="AC9" s="61" t="str">
        <f>IF(ISERROR(VLOOKUP('Choose Housekeeping Genes'!$C8,Calculations!$C$4:$M$99,5,0)),"",VLOOKUP('Choose Housekeeping Genes'!$C8,Calculations!$C$4:$M$99,5,0))</f>
        <v/>
      </c>
      <c r="AD9" s="61" t="str">
        <f>IF(ISERROR(VLOOKUP('Choose Housekeeping Genes'!$C8,Calculations!$C$4:$M$99,6,0)),"",VLOOKUP('Choose Housekeeping Genes'!$C8,Calculations!$C$4:$M$99,6,0))</f>
        <v/>
      </c>
      <c r="AE9" s="61" t="str">
        <f>IF(ISERROR(VLOOKUP('Choose Housekeeping Genes'!$C8,Calculations!$C$4:$M$99,7,0)),"",VLOOKUP('Choose Housekeeping Genes'!$C8,Calculations!$C$4:$M$99,7,0))</f>
        <v/>
      </c>
      <c r="AF9" s="61" t="str">
        <f>IF(ISERROR(VLOOKUP('Choose Housekeeping Genes'!$C8,Calculations!$C$4:$M$99,8,0)),"",VLOOKUP('Choose Housekeeping Genes'!$C8,Calculations!$C$4:$M$99,8,0))</f>
        <v/>
      </c>
      <c r="AG9" s="61" t="str">
        <f>IF(ISERROR(VLOOKUP('Choose Housekeeping Genes'!$C8,Calculations!$C$4:$M$99,9,0)),"",VLOOKUP('Choose Housekeeping Genes'!$C8,Calculations!$C$4:$M$99,9,0))</f>
        <v/>
      </c>
      <c r="AH9" s="61" t="str">
        <f>IF(ISERROR(VLOOKUP('Choose Housekeeping Genes'!$C8,Calculations!$C$4:$M$99,10,0)),"",VLOOKUP('Choose Housekeeping Genes'!$C8,Calculations!$C$4:$M$99,10,0))</f>
        <v/>
      </c>
      <c r="AI9" s="61" t="str">
        <f>IF(ISERROR(VLOOKUP('Choose Housekeeping Genes'!$C8,Calculations!$C$4:$M$99,11,0)),"",VLOOKUP('Choose Housekeeping Genes'!$C8,Calculations!$C$4:$M$99,11,0))</f>
        <v/>
      </c>
      <c r="AJ9" s="61">
        <f>IF(ISERROR(VLOOKUP('Choose Housekeeping Genes'!$C8,Calculations!$C$4:$Y$99,14,0)),"",VLOOKUP('Choose Housekeeping Genes'!$C8,Calculations!$C$4:$Y$99,14,0))</f>
        <v>23.19</v>
      </c>
      <c r="AK9" s="61">
        <f>IF(ISERROR(VLOOKUP('Choose Housekeeping Genes'!$C8,Calculations!$C$4:$Y$99,15,0)),"",VLOOKUP('Choose Housekeeping Genes'!$C8,Calculations!$C$4:$Y$99,15,0))</f>
        <v>23.18</v>
      </c>
      <c r="AL9" s="61">
        <f>IF(ISERROR(VLOOKUP('Choose Housekeeping Genes'!$C8,Calculations!$C$4:$Y$99,16,0)),"",VLOOKUP('Choose Housekeeping Genes'!$C8,Calculations!$C$4:$Y$99,16,0))</f>
        <v>23.31</v>
      </c>
      <c r="AM9" s="61" t="str">
        <f>IF(ISERROR(VLOOKUP('Choose Housekeeping Genes'!$C8,Calculations!$C$4:$Y$99,17,0)),"",VLOOKUP('Choose Housekeeping Genes'!$C8,Calculations!$C$4:$Y$99,17,0))</f>
        <v/>
      </c>
      <c r="AN9" s="61" t="str">
        <f>IF(ISERROR(VLOOKUP('Choose Housekeeping Genes'!$C8,Calculations!$C$4:$Y$99,18,0)),"",VLOOKUP('Choose Housekeeping Genes'!$C8,Calculations!$C$4:$Y$99,18,0))</f>
        <v/>
      </c>
      <c r="AO9" s="61" t="str">
        <f>IF(ISERROR(VLOOKUP('Choose Housekeeping Genes'!$C8,Calculations!$C$4:$Y$99,19,0)),"",VLOOKUP('Choose Housekeeping Genes'!$C8,Calculations!$C$4:$Y$99,19,0))</f>
        <v/>
      </c>
      <c r="AP9" s="61" t="str">
        <f>IF(ISERROR(VLOOKUP('Choose Housekeeping Genes'!$C8,Calculations!$C$4:$Y$99,20,0)),"",VLOOKUP('Choose Housekeeping Genes'!$C8,Calculations!$C$4:$Y$99,20,0))</f>
        <v/>
      </c>
      <c r="AQ9" s="61" t="str">
        <f>IF(ISERROR(VLOOKUP('Choose Housekeeping Genes'!$C8,Calculations!$C$4:$Y$99,21,0)),"",VLOOKUP('Choose Housekeeping Genes'!$C8,Calculations!$C$4:$Y$99,21,0))</f>
        <v/>
      </c>
      <c r="AR9" s="61" t="str">
        <f>IF(ISERROR(VLOOKUP('Choose Housekeeping Genes'!$C8,Calculations!$C$4:$Y$99,22,0)),"",VLOOKUP('Choose Housekeeping Genes'!$C8,Calculations!$C$4:$Y$99,22,0))</f>
        <v/>
      </c>
      <c r="AS9" s="61" t="str">
        <f>IF(ISERROR(VLOOKUP('Choose Housekeeping Genes'!$C8,Calculations!$C$4:$Y$99,23,0)),"",VLOOKUP('Choose Housekeeping Genes'!$C8,Calculations!$C$4:$Y$99,23,0))</f>
        <v/>
      </c>
      <c r="AT9" s="74">
        <f t="shared" si="0"/>
        <v>7.98</v>
      </c>
      <c r="AU9" s="74">
        <f t="shared" si="1"/>
        <v>8.3350000000000009</v>
      </c>
      <c r="AV9" s="74">
        <f t="shared" si="2"/>
        <v>8.2899999999999991</v>
      </c>
      <c r="AW9" s="74" t="str">
        <f t="shared" si="3"/>
        <v/>
      </c>
      <c r="AX9" s="74" t="str">
        <f t="shared" si="4"/>
        <v/>
      </c>
      <c r="AY9" s="74" t="str">
        <f t="shared" si="5"/>
        <v/>
      </c>
      <c r="AZ9" s="74" t="str">
        <f t="shared" si="6"/>
        <v/>
      </c>
      <c r="BA9" s="74" t="str">
        <f t="shared" si="7"/>
        <v/>
      </c>
      <c r="BB9" s="74" t="str">
        <f t="shared" si="8"/>
        <v/>
      </c>
      <c r="BC9" s="74" t="str">
        <f t="shared" si="9"/>
        <v/>
      </c>
      <c r="BD9" s="74">
        <f t="shared" si="10"/>
        <v>7.7333333333333307</v>
      </c>
      <c r="BE9" s="74">
        <f t="shared" si="11"/>
        <v>8.0216666666666647</v>
      </c>
      <c r="BF9" s="74">
        <f t="shared" si="12"/>
        <v>8.2950000000000017</v>
      </c>
      <c r="BG9" s="74" t="str">
        <f t="shared" si="13"/>
        <v/>
      </c>
      <c r="BH9" s="74" t="str">
        <f t="shared" si="14"/>
        <v/>
      </c>
      <c r="BI9" s="74" t="str">
        <f t="shared" si="15"/>
        <v/>
      </c>
      <c r="BJ9" s="74" t="str">
        <f t="shared" si="16"/>
        <v/>
      </c>
      <c r="BK9" s="74" t="str">
        <f t="shared" si="17"/>
        <v/>
      </c>
      <c r="BL9" s="74" t="str">
        <f t="shared" si="18"/>
        <v/>
      </c>
      <c r="BM9" s="74" t="str">
        <f t="shared" si="19"/>
        <v/>
      </c>
      <c r="BN9" s="62">
        <f t="shared" si="21"/>
        <v>8.2016666666666662</v>
      </c>
      <c r="BO9" s="62">
        <f t="shared" si="22"/>
        <v>8.0166666666666657</v>
      </c>
      <c r="BP9" s="9">
        <f t="shared" si="23"/>
        <v>3.9607792179298012E-3</v>
      </c>
      <c r="BQ9" s="9">
        <f t="shared" si="24"/>
        <v>3.0968130336339228E-3</v>
      </c>
      <c r="BR9" s="9">
        <f t="shared" si="25"/>
        <v>3.1949299162413341E-3</v>
      </c>
      <c r="BS9" s="9" t="str">
        <f t="shared" si="26"/>
        <v/>
      </c>
      <c r="BT9" s="9" t="str">
        <f t="shared" si="27"/>
        <v/>
      </c>
      <c r="BU9" s="9" t="str">
        <f t="shared" si="28"/>
        <v/>
      </c>
      <c r="BV9" s="9" t="str">
        <f t="shared" si="29"/>
        <v/>
      </c>
      <c r="BW9" s="9" t="str">
        <f t="shared" si="30"/>
        <v/>
      </c>
      <c r="BX9" s="9" t="str">
        <f t="shared" si="31"/>
        <v/>
      </c>
      <c r="BY9" s="9" t="str">
        <f t="shared" si="32"/>
        <v/>
      </c>
      <c r="BZ9" s="9">
        <f t="shared" si="33"/>
        <v>4.6993165471957785E-3</v>
      </c>
      <c r="CA9" s="9">
        <f t="shared" si="34"/>
        <v>3.8480235220762064E-3</v>
      </c>
      <c r="CB9" s="9">
        <f t="shared" si="35"/>
        <v>3.1838762984477522E-3</v>
      </c>
      <c r="CC9" s="9" t="str">
        <f t="shared" si="36"/>
        <v/>
      </c>
      <c r="CD9" s="9" t="str">
        <f t="shared" si="37"/>
        <v/>
      </c>
      <c r="CE9" s="9" t="str">
        <f t="shared" si="38"/>
        <v/>
      </c>
      <c r="CF9" s="9" t="str">
        <f t="shared" si="39"/>
        <v/>
      </c>
      <c r="CG9" s="9" t="str">
        <f t="shared" si="40"/>
        <v/>
      </c>
      <c r="CH9" s="9" t="str">
        <f t="shared" si="41"/>
        <v/>
      </c>
      <c r="CI9" s="9" t="str">
        <f t="shared" si="42"/>
        <v/>
      </c>
    </row>
    <row r="10" spans="1:87" ht="12.75" customHeight="1">
      <c r="A10" s="188"/>
      <c r="B10" s="57" t="str">
        <f>IF('Gene Table'!D9="","",'Gene Table'!D9)</f>
        <v>NM_006297</v>
      </c>
      <c r="C10" s="57" t="s">
        <v>1748</v>
      </c>
      <c r="D10" s="60">
        <f>IF(SUM('Test Sample Data'!D$3:D$98)&gt;10,IF(AND(ISNUMBER('Test Sample Data'!D9),'Test Sample Data'!D9&lt;$B$1, 'Test Sample Data'!D9&gt;0),'Test Sample Data'!D9,$B$1),"")</f>
        <v>23.77</v>
      </c>
      <c r="E10" s="60">
        <f>IF(SUM('Test Sample Data'!E$3:E$98)&gt;10,IF(AND(ISNUMBER('Test Sample Data'!E9),'Test Sample Data'!E9&lt;$B$1, 'Test Sample Data'!E9&gt;0),'Test Sample Data'!E9,$B$1),"")</f>
        <v>23.84</v>
      </c>
      <c r="F10" s="60">
        <f>IF(SUM('Test Sample Data'!F$3:F$98)&gt;10,IF(AND(ISNUMBER('Test Sample Data'!F9),'Test Sample Data'!F9&lt;$B$1, 'Test Sample Data'!F9&gt;0),'Test Sample Data'!F9,$B$1),"")</f>
        <v>23.85</v>
      </c>
      <c r="G10" s="60" t="str">
        <f>IF(SUM('Test Sample Data'!G$3:G$98)&gt;10,IF(AND(ISNUMBER('Test Sample Data'!G9),'Test Sample Data'!G9&lt;$B$1, 'Test Sample Data'!G9&gt;0),'Test Sample Data'!G9,$B$1),"")</f>
        <v/>
      </c>
      <c r="H10" s="60" t="str">
        <f>IF(SUM('Test Sample Data'!H$3:H$98)&gt;10,IF(AND(ISNUMBER('Test Sample Data'!H9),'Test Sample Data'!H9&lt;$B$1, 'Test Sample Data'!H9&gt;0),'Test Sample Data'!H9,$B$1),"")</f>
        <v/>
      </c>
      <c r="I10" s="60" t="str">
        <f>IF(SUM('Test Sample Data'!I$3:I$98)&gt;10,IF(AND(ISNUMBER('Test Sample Data'!I9),'Test Sample Data'!I9&lt;$B$1, 'Test Sample Data'!I9&gt;0),'Test Sample Data'!I9,$B$1),"")</f>
        <v/>
      </c>
      <c r="J10" s="60" t="str">
        <f>IF(SUM('Test Sample Data'!J$3:J$98)&gt;10,IF(AND(ISNUMBER('Test Sample Data'!J9),'Test Sample Data'!J9&lt;$B$1, 'Test Sample Data'!J9&gt;0),'Test Sample Data'!J9,$B$1),"")</f>
        <v/>
      </c>
      <c r="K10" s="60" t="str">
        <f>IF(SUM('Test Sample Data'!K$3:K$98)&gt;10,IF(AND(ISNUMBER('Test Sample Data'!K9),'Test Sample Data'!K9&lt;$B$1, 'Test Sample Data'!K9&gt;0),'Test Sample Data'!K9,$B$1),"")</f>
        <v/>
      </c>
      <c r="L10" s="60" t="str">
        <f>IF(SUM('Test Sample Data'!L$3:L$98)&gt;10,IF(AND(ISNUMBER('Test Sample Data'!L9),'Test Sample Data'!L9&lt;$B$1, 'Test Sample Data'!L9&gt;0),'Test Sample Data'!L9,$B$1),"")</f>
        <v/>
      </c>
      <c r="M10" s="60" t="str">
        <f>IF(SUM('Test Sample Data'!M$3:M$98)&gt;10,IF(AND(ISNUMBER('Test Sample Data'!M9),'Test Sample Data'!M9&lt;$B$1, 'Test Sample Data'!M9&gt;0),'Test Sample Data'!M9,$B$1),"")</f>
        <v/>
      </c>
      <c r="N10" s="60" t="str">
        <f>'Gene Table'!D9</f>
        <v>NM_006297</v>
      </c>
      <c r="O10" s="57" t="s">
        <v>1748</v>
      </c>
      <c r="P10" s="60">
        <f>IF(SUM('Control Sample Data'!D$3:D$98)&gt;10,IF(AND(ISNUMBER('Control Sample Data'!D9),'Control Sample Data'!D9&lt;$B$1, 'Control Sample Data'!D9&gt;0),'Control Sample Data'!D9,$B$1),"")</f>
        <v>26.27</v>
      </c>
      <c r="Q10" s="60">
        <f>IF(SUM('Control Sample Data'!E$3:E$98)&gt;10,IF(AND(ISNUMBER('Control Sample Data'!E9),'Control Sample Data'!E9&lt;$B$1, 'Control Sample Data'!E9&gt;0),'Control Sample Data'!E9,$B$1),"")</f>
        <v>26.37</v>
      </c>
      <c r="R10" s="60">
        <f>IF(SUM('Control Sample Data'!F$3:F$98)&gt;10,IF(AND(ISNUMBER('Control Sample Data'!F9),'Control Sample Data'!F9&lt;$B$1, 'Control Sample Data'!F9&gt;0),'Control Sample Data'!F9,$B$1),"")</f>
        <v>26.38</v>
      </c>
      <c r="S10" s="60" t="str">
        <f>IF(SUM('Control Sample Data'!G$3:G$98)&gt;10,IF(AND(ISNUMBER('Control Sample Data'!G9),'Control Sample Data'!G9&lt;$B$1, 'Control Sample Data'!G9&gt;0),'Control Sample Data'!G9,$B$1),"")</f>
        <v/>
      </c>
      <c r="T10" s="60" t="str">
        <f>IF(SUM('Control Sample Data'!H$3:H$98)&gt;10,IF(AND(ISNUMBER('Control Sample Data'!H9),'Control Sample Data'!H9&lt;$B$1, 'Control Sample Data'!H9&gt;0),'Control Sample Data'!H9,$B$1),"")</f>
        <v/>
      </c>
      <c r="U10" s="60" t="str">
        <f>IF(SUM('Control Sample Data'!I$3:I$98)&gt;10,IF(AND(ISNUMBER('Control Sample Data'!I9),'Control Sample Data'!I9&lt;$B$1, 'Control Sample Data'!I9&gt;0),'Control Sample Data'!I9,$B$1),"")</f>
        <v/>
      </c>
      <c r="V10" s="60" t="str">
        <f>IF(SUM('Control Sample Data'!J$3:J$98)&gt;10,IF(AND(ISNUMBER('Control Sample Data'!J9),'Control Sample Data'!J9&lt;$B$1, 'Control Sample Data'!J9&gt;0),'Control Sample Data'!J9,$B$1),"")</f>
        <v/>
      </c>
      <c r="W10" s="60" t="str">
        <f>IF(SUM('Control Sample Data'!K$3:K$98)&gt;10,IF(AND(ISNUMBER('Control Sample Data'!K9),'Control Sample Data'!K9&lt;$B$1, 'Control Sample Data'!K9&gt;0),'Control Sample Data'!K9,$B$1),"")</f>
        <v/>
      </c>
      <c r="X10" s="60" t="str">
        <f>IF(SUM('Control Sample Data'!L$3:L$98)&gt;10,IF(AND(ISNUMBER('Control Sample Data'!L9),'Control Sample Data'!L9&lt;$B$1, 'Control Sample Data'!L9&gt;0),'Control Sample Data'!L9,$B$1),"")</f>
        <v/>
      </c>
      <c r="Y10" s="60" t="str">
        <f>IF(SUM('Control Sample Data'!M$3:M$98)&gt;10,IF(AND(ISNUMBER('Control Sample Data'!M9),'Control Sample Data'!M9&lt;$B$1, 'Control Sample Data'!M9&gt;0),'Control Sample Data'!M9,$B$1),"")</f>
        <v/>
      </c>
      <c r="Z10" s="61" t="str">
        <f>IF(ISERROR(VLOOKUP('Choose Housekeeping Genes'!$C9,Calculations!$C$4:$M$99,2,0)),"",VLOOKUP('Choose Housekeeping Genes'!$C9,Calculations!$C$4:$M$99,2,0))</f>
        <v/>
      </c>
      <c r="AA10" s="61" t="str">
        <f>IF(ISERROR(VLOOKUP('Choose Housekeeping Genes'!$C9,Calculations!$C$4:$M$99,3,0)),"",VLOOKUP('Choose Housekeeping Genes'!$C9,Calculations!$C$4:$M$99,3,0))</f>
        <v/>
      </c>
      <c r="AB10" s="61" t="str">
        <f>IF(ISERROR(VLOOKUP('Choose Housekeeping Genes'!$C9,Calculations!$C$4:$M$99,4,0)),"",VLOOKUP('Choose Housekeeping Genes'!$C9,Calculations!$C$4:$M$99,4,0))</f>
        <v/>
      </c>
      <c r="AC10" s="61" t="str">
        <f>IF(ISERROR(VLOOKUP('Choose Housekeeping Genes'!$C9,Calculations!$C$4:$M$99,5,0)),"",VLOOKUP('Choose Housekeeping Genes'!$C9,Calculations!$C$4:$M$99,5,0))</f>
        <v/>
      </c>
      <c r="AD10" s="61" t="str">
        <f>IF(ISERROR(VLOOKUP('Choose Housekeeping Genes'!$C9,Calculations!$C$4:$M$99,6,0)),"",VLOOKUP('Choose Housekeeping Genes'!$C9,Calculations!$C$4:$M$99,6,0))</f>
        <v/>
      </c>
      <c r="AE10" s="61" t="str">
        <f>IF(ISERROR(VLOOKUP('Choose Housekeeping Genes'!$C9,Calculations!$C$4:$M$99,7,0)),"",VLOOKUP('Choose Housekeeping Genes'!$C9,Calculations!$C$4:$M$99,7,0))</f>
        <v/>
      </c>
      <c r="AF10" s="61" t="str">
        <f>IF(ISERROR(VLOOKUP('Choose Housekeeping Genes'!$C9,Calculations!$C$4:$M$99,8,0)),"",VLOOKUP('Choose Housekeeping Genes'!$C9,Calculations!$C$4:$M$99,8,0))</f>
        <v/>
      </c>
      <c r="AG10" s="61" t="str">
        <f>IF(ISERROR(VLOOKUP('Choose Housekeeping Genes'!$C9,Calculations!$C$4:$M$99,9,0)),"",VLOOKUP('Choose Housekeeping Genes'!$C9,Calculations!$C$4:$M$99,9,0))</f>
        <v/>
      </c>
      <c r="AH10" s="61" t="str">
        <f>IF(ISERROR(VLOOKUP('Choose Housekeeping Genes'!$C9,Calculations!$C$4:$M$99,10,0)),"",VLOOKUP('Choose Housekeeping Genes'!$C9,Calculations!$C$4:$M$99,10,0))</f>
        <v/>
      </c>
      <c r="AI10" s="61" t="str">
        <f>IF(ISERROR(VLOOKUP('Choose Housekeeping Genes'!$C9,Calculations!$C$4:$M$99,11,0)),"",VLOOKUP('Choose Housekeeping Genes'!$C9,Calculations!$C$4:$M$99,11,0))</f>
        <v/>
      </c>
      <c r="AJ10" s="61" t="str">
        <f>IF(ISERROR(VLOOKUP('Choose Housekeeping Genes'!$C9,Calculations!$C$4:$Y$99,14,0)),"",VLOOKUP('Choose Housekeeping Genes'!$C9,Calculations!$C$4:$Y$99,14,0))</f>
        <v/>
      </c>
      <c r="AK10" s="61" t="str">
        <f>IF(ISERROR(VLOOKUP('Choose Housekeeping Genes'!$C9,Calculations!$C$4:$Y$99,15,0)),"",VLOOKUP('Choose Housekeeping Genes'!$C9,Calculations!$C$4:$Y$99,15,0))</f>
        <v/>
      </c>
      <c r="AL10" s="61" t="str">
        <f>IF(ISERROR(VLOOKUP('Choose Housekeeping Genes'!$C9,Calculations!$C$4:$Y$99,16,0)),"",VLOOKUP('Choose Housekeeping Genes'!$C9,Calculations!$C$4:$Y$99,16,0))</f>
        <v/>
      </c>
      <c r="AM10" s="61" t="str">
        <f>IF(ISERROR(VLOOKUP('Choose Housekeeping Genes'!$C9,Calculations!$C$4:$Y$99,17,0)),"",VLOOKUP('Choose Housekeeping Genes'!$C9,Calculations!$C$4:$Y$99,17,0))</f>
        <v/>
      </c>
      <c r="AN10" s="61" t="str">
        <f>IF(ISERROR(VLOOKUP('Choose Housekeeping Genes'!$C9,Calculations!$C$4:$Y$99,18,0)),"",VLOOKUP('Choose Housekeeping Genes'!$C9,Calculations!$C$4:$Y$99,18,0))</f>
        <v/>
      </c>
      <c r="AO10" s="61" t="str">
        <f>IF(ISERROR(VLOOKUP('Choose Housekeeping Genes'!$C9,Calculations!$C$4:$Y$99,19,0)),"",VLOOKUP('Choose Housekeeping Genes'!$C9,Calculations!$C$4:$Y$99,19,0))</f>
        <v/>
      </c>
      <c r="AP10" s="61" t="str">
        <f>IF(ISERROR(VLOOKUP('Choose Housekeeping Genes'!$C9,Calculations!$C$4:$Y$99,20,0)),"",VLOOKUP('Choose Housekeeping Genes'!$C9,Calculations!$C$4:$Y$99,20,0))</f>
        <v/>
      </c>
      <c r="AQ10" s="61" t="str">
        <f>IF(ISERROR(VLOOKUP('Choose Housekeeping Genes'!$C9,Calculations!$C$4:$Y$99,21,0)),"",VLOOKUP('Choose Housekeeping Genes'!$C9,Calculations!$C$4:$Y$99,21,0))</f>
        <v/>
      </c>
      <c r="AR10" s="61" t="str">
        <f>IF(ISERROR(VLOOKUP('Choose Housekeeping Genes'!$C9,Calculations!$C$4:$Y$99,22,0)),"",VLOOKUP('Choose Housekeeping Genes'!$C9,Calculations!$C$4:$Y$99,22,0))</f>
        <v/>
      </c>
      <c r="AS10" s="61" t="str">
        <f>IF(ISERROR(VLOOKUP('Choose Housekeeping Genes'!$C9,Calculations!$C$4:$Y$99,23,0)),"",VLOOKUP('Choose Housekeeping Genes'!$C9,Calculations!$C$4:$Y$99,23,0))</f>
        <v/>
      </c>
      <c r="AT10" s="74">
        <f t="shared" si="0"/>
        <v>0.71000000000000085</v>
      </c>
      <c r="AU10" s="74">
        <f t="shared" si="1"/>
        <v>0.69500000000000028</v>
      </c>
      <c r="AV10" s="74">
        <f t="shared" si="2"/>
        <v>0.69000000000000128</v>
      </c>
      <c r="AW10" s="74" t="str">
        <f t="shared" si="3"/>
        <v/>
      </c>
      <c r="AX10" s="74" t="str">
        <f t="shared" si="4"/>
        <v/>
      </c>
      <c r="AY10" s="74" t="str">
        <f t="shared" si="5"/>
        <v/>
      </c>
      <c r="AZ10" s="74" t="str">
        <f t="shared" si="6"/>
        <v/>
      </c>
      <c r="BA10" s="74" t="str">
        <f t="shared" si="7"/>
        <v/>
      </c>
      <c r="BB10" s="74" t="str">
        <f t="shared" si="8"/>
        <v/>
      </c>
      <c r="BC10" s="74" t="str">
        <f t="shared" si="9"/>
        <v/>
      </c>
      <c r="BD10" s="74">
        <f t="shared" si="10"/>
        <v>1.9933333333333323</v>
      </c>
      <c r="BE10" s="74">
        <f t="shared" si="11"/>
        <v>2.0616666666666674</v>
      </c>
      <c r="BF10" s="74">
        <f t="shared" si="12"/>
        <v>1.9749999999999979</v>
      </c>
      <c r="BG10" s="74" t="str">
        <f t="shared" si="13"/>
        <v/>
      </c>
      <c r="BH10" s="74" t="str">
        <f t="shared" si="14"/>
        <v/>
      </c>
      <c r="BI10" s="74" t="str">
        <f t="shared" si="15"/>
        <v/>
      </c>
      <c r="BJ10" s="74" t="str">
        <f t="shared" si="16"/>
        <v/>
      </c>
      <c r="BK10" s="74" t="str">
        <f t="shared" si="17"/>
        <v/>
      </c>
      <c r="BL10" s="74" t="str">
        <f t="shared" si="18"/>
        <v/>
      </c>
      <c r="BM10" s="74" t="str">
        <f t="shared" si="19"/>
        <v/>
      </c>
      <c r="BN10" s="62">
        <f t="shared" si="21"/>
        <v>0.69833333333333414</v>
      </c>
      <c r="BO10" s="62">
        <f t="shared" si="22"/>
        <v>2.0099999999999993</v>
      </c>
      <c r="BP10" s="9">
        <f t="shared" si="23"/>
        <v>0.61132013884603398</v>
      </c>
      <c r="BQ10" s="9">
        <f t="shared" si="24"/>
        <v>0.61770931856346445</v>
      </c>
      <c r="BR10" s="9">
        <f t="shared" si="25"/>
        <v>0.61985384996949278</v>
      </c>
      <c r="BS10" s="9" t="str">
        <f t="shared" si="26"/>
        <v/>
      </c>
      <c r="BT10" s="9" t="str">
        <f t="shared" si="27"/>
        <v/>
      </c>
      <c r="BU10" s="9" t="str">
        <f t="shared" si="28"/>
        <v/>
      </c>
      <c r="BV10" s="9" t="str">
        <f t="shared" si="29"/>
        <v/>
      </c>
      <c r="BW10" s="9" t="str">
        <f t="shared" si="30"/>
        <v/>
      </c>
      <c r="BX10" s="9" t="str">
        <f t="shared" si="31"/>
        <v/>
      </c>
      <c r="BY10" s="9" t="str">
        <f t="shared" si="32"/>
        <v/>
      </c>
      <c r="BZ10" s="9">
        <f t="shared" si="33"/>
        <v>0.25115791860051362</v>
      </c>
      <c r="CA10" s="9">
        <f t="shared" si="34"/>
        <v>0.23953914345640082</v>
      </c>
      <c r="CB10" s="9">
        <f t="shared" si="35"/>
        <v>0.25436992302567202</v>
      </c>
      <c r="CC10" s="9" t="str">
        <f t="shared" si="36"/>
        <v/>
      </c>
      <c r="CD10" s="9" t="str">
        <f t="shared" si="37"/>
        <v/>
      </c>
      <c r="CE10" s="9" t="str">
        <f t="shared" si="38"/>
        <v/>
      </c>
      <c r="CF10" s="9" t="str">
        <f t="shared" si="39"/>
        <v/>
      </c>
      <c r="CG10" s="9" t="str">
        <f t="shared" si="40"/>
        <v/>
      </c>
      <c r="CH10" s="9" t="str">
        <f t="shared" si="41"/>
        <v/>
      </c>
      <c r="CI10" s="9" t="str">
        <f t="shared" si="42"/>
        <v/>
      </c>
    </row>
    <row r="11" spans="1:87" ht="12.75" customHeight="1">
      <c r="A11" s="188"/>
      <c r="B11" s="57" t="str">
        <f>IF('Gene Table'!D10="","",'Gene Table'!D10)</f>
        <v>NM_000400</v>
      </c>
      <c r="C11" s="57" t="s">
        <v>1749</v>
      </c>
      <c r="D11" s="60">
        <f>IF(SUM('Test Sample Data'!D$3:D$98)&gt;10,IF(AND(ISNUMBER('Test Sample Data'!D10),'Test Sample Data'!D10&lt;$B$1, 'Test Sample Data'!D10&gt;0),'Test Sample Data'!D10,$B$1),"")</f>
        <v>27.76</v>
      </c>
      <c r="E11" s="60">
        <f>IF(SUM('Test Sample Data'!E$3:E$98)&gt;10,IF(AND(ISNUMBER('Test Sample Data'!E10),'Test Sample Data'!E10&lt;$B$1, 'Test Sample Data'!E10&gt;0),'Test Sample Data'!E10,$B$1),"")</f>
        <v>28.02</v>
      </c>
      <c r="F11" s="60">
        <f>IF(SUM('Test Sample Data'!F$3:F$98)&gt;10,IF(AND(ISNUMBER('Test Sample Data'!F10),'Test Sample Data'!F10&lt;$B$1, 'Test Sample Data'!F10&gt;0),'Test Sample Data'!F10,$B$1),"")</f>
        <v>27.8</v>
      </c>
      <c r="G11" s="60" t="str">
        <f>IF(SUM('Test Sample Data'!G$3:G$98)&gt;10,IF(AND(ISNUMBER('Test Sample Data'!G10),'Test Sample Data'!G10&lt;$B$1, 'Test Sample Data'!G10&gt;0),'Test Sample Data'!G10,$B$1),"")</f>
        <v/>
      </c>
      <c r="H11" s="60" t="str">
        <f>IF(SUM('Test Sample Data'!H$3:H$98)&gt;10,IF(AND(ISNUMBER('Test Sample Data'!H10),'Test Sample Data'!H10&lt;$B$1, 'Test Sample Data'!H10&gt;0),'Test Sample Data'!H10,$B$1),"")</f>
        <v/>
      </c>
      <c r="I11" s="60" t="str">
        <f>IF(SUM('Test Sample Data'!I$3:I$98)&gt;10,IF(AND(ISNUMBER('Test Sample Data'!I10),'Test Sample Data'!I10&lt;$B$1, 'Test Sample Data'!I10&gt;0),'Test Sample Data'!I10,$B$1),"")</f>
        <v/>
      </c>
      <c r="J11" s="60" t="str">
        <f>IF(SUM('Test Sample Data'!J$3:J$98)&gt;10,IF(AND(ISNUMBER('Test Sample Data'!J10),'Test Sample Data'!J10&lt;$B$1, 'Test Sample Data'!J10&gt;0),'Test Sample Data'!J10,$B$1),"")</f>
        <v/>
      </c>
      <c r="K11" s="60" t="str">
        <f>IF(SUM('Test Sample Data'!K$3:K$98)&gt;10,IF(AND(ISNUMBER('Test Sample Data'!K10),'Test Sample Data'!K10&lt;$B$1, 'Test Sample Data'!K10&gt;0),'Test Sample Data'!K10,$B$1),"")</f>
        <v/>
      </c>
      <c r="L11" s="60" t="str">
        <f>IF(SUM('Test Sample Data'!L$3:L$98)&gt;10,IF(AND(ISNUMBER('Test Sample Data'!L10),'Test Sample Data'!L10&lt;$B$1, 'Test Sample Data'!L10&gt;0),'Test Sample Data'!L10,$B$1),"")</f>
        <v/>
      </c>
      <c r="M11" s="60" t="str">
        <f>IF(SUM('Test Sample Data'!M$3:M$98)&gt;10,IF(AND(ISNUMBER('Test Sample Data'!M10),'Test Sample Data'!M10&lt;$B$1, 'Test Sample Data'!M10&gt;0),'Test Sample Data'!M10,$B$1),"")</f>
        <v/>
      </c>
      <c r="N11" s="60" t="str">
        <f>'Gene Table'!D10</f>
        <v>NM_000400</v>
      </c>
      <c r="O11" s="57" t="s">
        <v>1749</v>
      </c>
      <c r="P11" s="60">
        <f>IF(SUM('Control Sample Data'!D$3:D$98)&gt;10,IF(AND(ISNUMBER('Control Sample Data'!D10),'Control Sample Data'!D10&lt;$B$1, 'Control Sample Data'!D10&gt;0),'Control Sample Data'!D10,$B$1),"")</f>
        <v>30.02</v>
      </c>
      <c r="Q11" s="60">
        <f>IF(SUM('Control Sample Data'!E$3:E$98)&gt;10,IF(AND(ISNUMBER('Control Sample Data'!E10),'Control Sample Data'!E10&lt;$B$1, 'Control Sample Data'!E10&gt;0),'Control Sample Data'!E10,$B$1),"")</f>
        <v>29.96</v>
      </c>
      <c r="R11" s="60">
        <f>IF(SUM('Control Sample Data'!F$3:F$98)&gt;10,IF(AND(ISNUMBER('Control Sample Data'!F10),'Control Sample Data'!F10&lt;$B$1, 'Control Sample Data'!F10&gt;0),'Control Sample Data'!F10,$B$1),"")</f>
        <v>30.23</v>
      </c>
      <c r="S11" s="60" t="str">
        <f>IF(SUM('Control Sample Data'!G$3:G$98)&gt;10,IF(AND(ISNUMBER('Control Sample Data'!G10),'Control Sample Data'!G10&lt;$B$1, 'Control Sample Data'!G10&gt;0),'Control Sample Data'!G10,$B$1),"")</f>
        <v/>
      </c>
      <c r="T11" s="60" t="str">
        <f>IF(SUM('Control Sample Data'!H$3:H$98)&gt;10,IF(AND(ISNUMBER('Control Sample Data'!H10),'Control Sample Data'!H10&lt;$B$1, 'Control Sample Data'!H10&gt;0),'Control Sample Data'!H10,$B$1),"")</f>
        <v/>
      </c>
      <c r="U11" s="60" t="str">
        <f>IF(SUM('Control Sample Data'!I$3:I$98)&gt;10,IF(AND(ISNUMBER('Control Sample Data'!I10),'Control Sample Data'!I10&lt;$B$1, 'Control Sample Data'!I10&gt;0),'Control Sample Data'!I10,$B$1),"")</f>
        <v/>
      </c>
      <c r="V11" s="60" t="str">
        <f>IF(SUM('Control Sample Data'!J$3:J$98)&gt;10,IF(AND(ISNUMBER('Control Sample Data'!J10),'Control Sample Data'!J10&lt;$B$1, 'Control Sample Data'!J10&gt;0),'Control Sample Data'!J10,$B$1),"")</f>
        <v/>
      </c>
      <c r="W11" s="60" t="str">
        <f>IF(SUM('Control Sample Data'!K$3:K$98)&gt;10,IF(AND(ISNUMBER('Control Sample Data'!K10),'Control Sample Data'!K10&lt;$B$1, 'Control Sample Data'!K10&gt;0),'Control Sample Data'!K10,$B$1),"")</f>
        <v/>
      </c>
      <c r="X11" s="60" t="str">
        <f>IF(SUM('Control Sample Data'!L$3:L$98)&gt;10,IF(AND(ISNUMBER('Control Sample Data'!L10),'Control Sample Data'!L10&lt;$B$1, 'Control Sample Data'!L10&gt;0),'Control Sample Data'!L10,$B$1),"")</f>
        <v/>
      </c>
      <c r="Y11" s="60" t="str">
        <f>IF(SUM('Control Sample Data'!M$3:M$98)&gt;10,IF(AND(ISNUMBER('Control Sample Data'!M10),'Control Sample Data'!M10&lt;$B$1, 'Control Sample Data'!M10&gt;0),'Control Sample Data'!M10,$B$1),"")</f>
        <v/>
      </c>
      <c r="Z11" s="61" t="str">
        <f>IF(ISERROR(VLOOKUP('Choose Housekeeping Genes'!$C10,Calculations!$C$4:$M$99,2,0)),"",VLOOKUP('Choose Housekeeping Genes'!$C10,Calculations!$C$4:$M$99,2,0))</f>
        <v/>
      </c>
      <c r="AA11" s="61" t="str">
        <f>IF(ISERROR(VLOOKUP('Choose Housekeeping Genes'!$C10,Calculations!$C$4:$M$99,3,0)),"",VLOOKUP('Choose Housekeeping Genes'!$C10,Calculations!$C$4:$M$99,3,0))</f>
        <v/>
      </c>
      <c r="AB11" s="61" t="str">
        <f>IF(ISERROR(VLOOKUP('Choose Housekeeping Genes'!$C10,Calculations!$C$4:$M$99,4,0)),"",VLOOKUP('Choose Housekeeping Genes'!$C10,Calculations!$C$4:$M$99,4,0))</f>
        <v/>
      </c>
      <c r="AC11" s="61" t="str">
        <f>IF(ISERROR(VLOOKUP('Choose Housekeeping Genes'!$C10,Calculations!$C$4:$M$99,5,0)),"",VLOOKUP('Choose Housekeeping Genes'!$C10,Calculations!$C$4:$M$99,5,0))</f>
        <v/>
      </c>
      <c r="AD11" s="61" t="str">
        <f>IF(ISERROR(VLOOKUP('Choose Housekeeping Genes'!$C10,Calculations!$C$4:$M$99,6,0)),"",VLOOKUP('Choose Housekeeping Genes'!$C10,Calculations!$C$4:$M$99,6,0))</f>
        <v/>
      </c>
      <c r="AE11" s="61" t="str">
        <f>IF(ISERROR(VLOOKUP('Choose Housekeeping Genes'!$C10,Calculations!$C$4:$M$99,7,0)),"",VLOOKUP('Choose Housekeeping Genes'!$C10,Calculations!$C$4:$M$99,7,0))</f>
        <v/>
      </c>
      <c r="AF11" s="61" t="str">
        <f>IF(ISERROR(VLOOKUP('Choose Housekeeping Genes'!$C10,Calculations!$C$4:$M$99,8,0)),"",VLOOKUP('Choose Housekeeping Genes'!$C10,Calculations!$C$4:$M$99,8,0))</f>
        <v/>
      </c>
      <c r="AG11" s="61" t="str">
        <f>IF(ISERROR(VLOOKUP('Choose Housekeeping Genes'!$C10,Calculations!$C$4:$M$99,9,0)),"",VLOOKUP('Choose Housekeeping Genes'!$C10,Calculations!$C$4:$M$99,9,0))</f>
        <v/>
      </c>
      <c r="AH11" s="61" t="str">
        <f>IF(ISERROR(VLOOKUP('Choose Housekeeping Genes'!$C10,Calculations!$C$4:$M$99,10,0)),"",VLOOKUP('Choose Housekeeping Genes'!$C10,Calculations!$C$4:$M$99,10,0))</f>
        <v/>
      </c>
      <c r="AI11" s="61" t="str">
        <f>IF(ISERROR(VLOOKUP('Choose Housekeeping Genes'!$C10,Calculations!$C$4:$M$99,11,0)),"",VLOOKUP('Choose Housekeeping Genes'!$C10,Calculations!$C$4:$M$99,11,0))</f>
        <v/>
      </c>
      <c r="AJ11" s="61" t="str">
        <f>IF(ISERROR(VLOOKUP('Choose Housekeeping Genes'!$C10,Calculations!$C$4:$Y$99,14,0)),"",VLOOKUP('Choose Housekeeping Genes'!$C10,Calculations!$C$4:$Y$99,14,0))</f>
        <v/>
      </c>
      <c r="AK11" s="61" t="str">
        <f>IF(ISERROR(VLOOKUP('Choose Housekeeping Genes'!$C10,Calculations!$C$4:$Y$99,15,0)),"",VLOOKUP('Choose Housekeeping Genes'!$C10,Calculations!$C$4:$Y$99,15,0))</f>
        <v/>
      </c>
      <c r="AL11" s="61" t="str">
        <f>IF(ISERROR(VLOOKUP('Choose Housekeeping Genes'!$C10,Calculations!$C$4:$Y$99,16,0)),"",VLOOKUP('Choose Housekeeping Genes'!$C10,Calculations!$C$4:$Y$99,16,0))</f>
        <v/>
      </c>
      <c r="AM11" s="61" t="str">
        <f>IF(ISERROR(VLOOKUP('Choose Housekeeping Genes'!$C10,Calculations!$C$4:$Y$99,17,0)),"",VLOOKUP('Choose Housekeeping Genes'!$C10,Calculations!$C$4:$Y$99,17,0))</f>
        <v/>
      </c>
      <c r="AN11" s="61" t="str">
        <f>IF(ISERROR(VLOOKUP('Choose Housekeeping Genes'!$C10,Calculations!$C$4:$Y$99,18,0)),"",VLOOKUP('Choose Housekeeping Genes'!$C10,Calculations!$C$4:$Y$99,18,0))</f>
        <v/>
      </c>
      <c r="AO11" s="61" t="str">
        <f>IF(ISERROR(VLOOKUP('Choose Housekeeping Genes'!$C10,Calculations!$C$4:$Y$99,19,0)),"",VLOOKUP('Choose Housekeeping Genes'!$C10,Calculations!$C$4:$Y$99,19,0))</f>
        <v/>
      </c>
      <c r="AP11" s="61" t="str">
        <f>IF(ISERROR(VLOOKUP('Choose Housekeeping Genes'!$C10,Calculations!$C$4:$Y$99,20,0)),"",VLOOKUP('Choose Housekeeping Genes'!$C10,Calculations!$C$4:$Y$99,20,0))</f>
        <v/>
      </c>
      <c r="AQ11" s="61" t="str">
        <f>IF(ISERROR(VLOOKUP('Choose Housekeeping Genes'!$C10,Calculations!$C$4:$Y$99,21,0)),"",VLOOKUP('Choose Housekeeping Genes'!$C10,Calculations!$C$4:$Y$99,21,0))</f>
        <v/>
      </c>
      <c r="AR11" s="61" t="str">
        <f>IF(ISERROR(VLOOKUP('Choose Housekeeping Genes'!$C10,Calculations!$C$4:$Y$99,22,0)),"",VLOOKUP('Choose Housekeeping Genes'!$C10,Calculations!$C$4:$Y$99,22,0))</f>
        <v/>
      </c>
      <c r="AS11" s="61" t="str">
        <f>IF(ISERROR(VLOOKUP('Choose Housekeeping Genes'!$C10,Calculations!$C$4:$Y$99,23,0)),"",VLOOKUP('Choose Housekeeping Genes'!$C10,Calculations!$C$4:$Y$99,23,0))</f>
        <v/>
      </c>
      <c r="AT11" s="74">
        <f t="shared" si="0"/>
        <v>4.7000000000000028</v>
      </c>
      <c r="AU11" s="74">
        <f t="shared" si="1"/>
        <v>4.875</v>
      </c>
      <c r="AV11" s="74">
        <f t="shared" si="2"/>
        <v>4.6400000000000006</v>
      </c>
      <c r="AW11" s="74" t="str">
        <f t="shared" si="3"/>
        <v/>
      </c>
      <c r="AX11" s="74" t="str">
        <f t="shared" si="4"/>
        <v/>
      </c>
      <c r="AY11" s="74" t="str">
        <f t="shared" si="5"/>
        <v/>
      </c>
      <c r="AZ11" s="74" t="str">
        <f t="shared" si="6"/>
        <v/>
      </c>
      <c r="BA11" s="74" t="str">
        <f t="shared" si="7"/>
        <v/>
      </c>
      <c r="BB11" s="74" t="str">
        <f t="shared" si="8"/>
        <v/>
      </c>
      <c r="BC11" s="74" t="str">
        <f t="shared" si="9"/>
        <v/>
      </c>
      <c r="BD11" s="74">
        <f t="shared" si="10"/>
        <v>5.7433333333333323</v>
      </c>
      <c r="BE11" s="74">
        <f t="shared" si="11"/>
        <v>5.6516666666666673</v>
      </c>
      <c r="BF11" s="74">
        <f t="shared" si="12"/>
        <v>5.8249999999999993</v>
      </c>
      <c r="BG11" s="74" t="str">
        <f t="shared" si="13"/>
        <v/>
      </c>
      <c r="BH11" s="74" t="str">
        <f t="shared" si="14"/>
        <v/>
      </c>
      <c r="BI11" s="74" t="str">
        <f t="shared" si="15"/>
        <v/>
      </c>
      <c r="BJ11" s="74" t="str">
        <f t="shared" si="16"/>
        <v/>
      </c>
      <c r="BK11" s="74" t="str">
        <f t="shared" si="17"/>
        <v/>
      </c>
      <c r="BL11" s="74" t="str">
        <f t="shared" si="18"/>
        <v/>
      </c>
      <c r="BM11" s="74" t="str">
        <f t="shared" si="19"/>
        <v/>
      </c>
      <c r="BN11" s="62">
        <f t="shared" si="21"/>
        <v>4.7383333333333342</v>
      </c>
      <c r="BO11" s="62">
        <f t="shared" si="22"/>
        <v>5.7399999999999993</v>
      </c>
      <c r="BP11" s="9">
        <f t="shared" si="23"/>
        <v>3.8473262917028565E-2</v>
      </c>
      <c r="BQ11" s="9">
        <f t="shared" si="24"/>
        <v>3.407836664578931E-2</v>
      </c>
      <c r="BR11" s="9">
        <f t="shared" si="25"/>
        <v>4.0107059298840751E-2</v>
      </c>
      <c r="BS11" s="9" t="str">
        <f t="shared" si="26"/>
        <v/>
      </c>
      <c r="BT11" s="9" t="str">
        <f t="shared" si="27"/>
        <v/>
      </c>
      <c r="BU11" s="9" t="str">
        <f t="shared" si="28"/>
        <v/>
      </c>
      <c r="BV11" s="9" t="str">
        <f t="shared" si="29"/>
        <v/>
      </c>
      <c r="BW11" s="9" t="str">
        <f t="shared" si="30"/>
        <v/>
      </c>
      <c r="BX11" s="9" t="str">
        <f t="shared" si="31"/>
        <v/>
      </c>
      <c r="BY11" s="9" t="str">
        <f t="shared" si="32"/>
        <v/>
      </c>
      <c r="BZ11" s="9">
        <f t="shared" si="33"/>
        <v>1.8667423986812818E-2</v>
      </c>
      <c r="CA11" s="9">
        <f t="shared" si="34"/>
        <v>1.9892016364459315E-2</v>
      </c>
      <c r="CB11" s="9">
        <f t="shared" si="35"/>
        <v>1.764006882509582E-2</v>
      </c>
      <c r="CC11" s="9" t="str">
        <f t="shared" si="36"/>
        <v/>
      </c>
      <c r="CD11" s="9" t="str">
        <f t="shared" si="37"/>
        <v/>
      </c>
      <c r="CE11" s="9" t="str">
        <f t="shared" si="38"/>
        <v/>
      </c>
      <c r="CF11" s="9" t="str">
        <f t="shared" si="39"/>
        <v/>
      </c>
      <c r="CG11" s="9" t="str">
        <f t="shared" si="40"/>
        <v/>
      </c>
      <c r="CH11" s="9" t="str">
        <f t="shared" si="41"/>
        <v/>
      </c>
      <c r="CI11" s="9" t="str">
        <f t="shared" si="42"/>
        <v/>
      </c>
    </row>
    <row r="12" spans="1:87">
      <c r="A12" s="188"/>
      <c r="B12" s="57" t="str">
        <f>IF('Gene Table'!D11="","",'Gene Table'!D11)</f>
        <v>NM_000576</v>
      </c>
      <c r="C12" s="57" t="s">
        <v>1750</v>
      </c>
      <c r="D12" s="60">
        <f>IF(SUM('Test Sample Data'!D$3:D$98)&gt;10,IF(AND(ISNUMBER('Test Sample Data'!D11),'Test Sample Data'!D11&lt;$B$1, 'Test Sample Data'!D11&gt;0),'Test Sample Data'!D11,$B$1),"")</f>
        <v>27.36</v>
      </c>
      <c r="E12" s="60">
        <f>IF(SUM('Test Sample Data'!E$3:E$98)&gt;10,IF(AND(ISNUMBER('Test Sample Data'!E11),'Test Sample Data'!E11&lt;$B$1, 'Test Sample Data'!E11&gt;0),'Test Sample Data'!E11,$B$1),"")</f>
        <v>27.53</v>
      </c>
      <c r="F12" s="60">
        <f>IF(SUM('Test Sample Data'!F$3:F$98)&gt;10,IF(AND(ISNUMBER('Test Sample Data'!F11),'Test Sample Data'!F11&lt;$B$1, 'Test Sample Data'!F11&gt;0),'Test Sample Data'!F11,$B$1),"")</f>
        <v>27.4</v>
      </c>
      <c r="G12" s="60" t="str">
        <f>IF(SUM('Test Sample Data'!G$3:G$98)&gt;10,IF(AND(ISNUMBER('Test Sample Data'!G11),'Test Sample Data'!G11&lt;$B$1, 'Test Sample Data'!G11&gt;0),'Test Sample Data'!G11,$B$1),"")</f>
        <v/>
      </c>
      <c r="H12" s="60" t="str">
        <f>IF(SUM('Test Sample Data'!H$3:H$98)&gt;10,IF(AND(ISNUMBER('Test Sample Data'!H11),'Test Sample Data'!H11&lt;$B$1, 'Test Sample Data'!H11&gt;0),'Test Sample Data'!H11,$B$1),"")</f>
        <v/>
      </c>
      <c r="I12" s="60" t="str">
        <f>IF(SUM('Test Sample Data'!I$3:I$98)&gt;10,IF(AND(ISNUMBER('Test Sample Data'!I11),'Test Sample Data'!I11&lt;$B$1, 'Test Sample Data'!I11&gt;0),'Test Sample Data'!I11,$B$1),"")</f>
        <v/>
      </c>
      <c r="J12" s="60" t="str">
        <f>IF(SUM('Test Sample Data'!J$3:J$98)&gt;10,IF(AND(ISNUMBER('Test Sample Data'!J11),'Test Sample Data'!J11&lt;$B$1, 'Test Sample Data'!J11&gt;0),'Test Sample Data'!J11,$B$1),"")</f>
        <v/>
      </c>
      <c r="K12" s="60" t="str">
        <f>IF(SUM('Test Sample Data'!K$3:K$98)&gt;10,IF(AND(ISNUMBER('Test Sample Data'!K11),'Test Sample Data'!K11&lt;$B$1, 'Test Sample Data'!K11&gt;0),'Test Sample Data'!K11,$B$1),"")</f>
        <v/>
      </c>
      <c r="L12" s="60" t="str">
        <f>IF(SUM('Test Sample Data'!L$3:L$98)&gt;10,IF(AND(ISNUMBER('Test Sample Data'!L11),'Test Sample Data'!L11&lt;$B$1, 'Test Sample Data'!L11&gt;0),'Test Sample Data'!L11,$B$1),"")</f>
        <v/>
      </c>
      <c r="M12" s="60" t="str">
        <f>IF(SUM('Test Sample Data'!M$3:M$98)&gt;10,IF(AND(ISNUMBER('Test Sample Data'!M11),'Test Sample Data'!M11&lt;$B$1, 'Test Sample Data'!M11&gt;0),'Test Sample Data'!M11,$B$1),"")</f>
        <v/>
      </c>
      <c r="N12" s="60" t="str">
        <f>'Gene Table'!D11</f>
        <v>NM_000576</v>
      </c>
      <c r="O12" s="57" t="s">
        <v>1750</v>
      </c>
      <c r="P12" s="60">
        <f>IF(SUM('Control Sample Data'!D$3:D$98)&gt;10,IF(AND(ISNUMBER('Control Sample Data'!D11),'Control Sample Data'!D11&lt;$B$1, 'Control Sample Data'!D11&gt;0),'Control Sample Data'!D11,$B$1),"")</f>
        <v>27.93</v>
      </c>
      <c r="Q12" s="60">
        <f>IF(SUM('Control Sample Data'!E$3:E$98)&gt;10,IF(AND(ISNUMBER('Control Sample Data'!E11),'Control Sample Data'!E11&lt;$B$1, 'Control Sample Data'!E11&gt;0),'Control Sample Data'!E11,$B$1),"")</f>
        <v>28.37</v>
      </c>
      <c r="R12" s="60">
        <f>IF(SUM('Control Sample Data'!F$3:F$98)&gt;10,IF(AND(ISNUMBER('Control Sample Data'!F11),'Control Sample Data'!F11&lt;$B$1, 'Control Sample Data'!F11&gt;0),'Control Sample Data'!F11,$B$1),"")</f>
        <v>28.61</v>
      </c>
      <c r="S12" s="60" t="str">
        <f>IF(SUM('Control Sample Data'!G$3:G$98)&gt;10,IF(AND(ISNUMBER('Control Sample Data'!G11),'Control Sample Data'!G11&lt;$B$1, 'Control Sample Data'!G11&gt;0),'Control Sample Data'!G11,$B$1),"")</f>
        <v/>
      </c>
      <c r="T12" s="60" t="str">
        <f>IF(SUM('Control Sample Data'!H$3:H$98)&gt;10,IF(AND(ISNUMBER('Control Sample Data'!H11),'Control Sample Data'!H11&lt;$B$1, 'Control Sample Data'!H11&gt;0),'Control Sample Data'!H11,$B$1),"")</f>
        <v/>
      </c>
      <c r="U12" s="60" t="str">
        <f>IF(SUM('Control Sample Data'!I$3:I$98)&gt;10,IF(AND(ISNUMBER('Control Sample Data'!I11),'Control Sample Data'!I11&lt;$B$1, 'Control Sample Data'!I11&gt;0),'Control Sample Data'!I11,$B$1),"")</f>
        <v/>
      </c>
      <c r="V12" s="60" t="str">
        <f>IF(SUM('Control Sample Data'!J$3:J$98)&gt;10,IF(AND(ISNUMBER('Control Sample Data'!J11),'Control Sample Data'!J11&lt;$B$1, 'Control Sample Data'!J11&gt;0),'Control Sample Data'!J11,$B$1),"")</f>
        <v/>
      </c>
      <c r="W12" s="60" t="str">
        <f>IF(SUM('Control Sample Data'!K$3:K$98)&gt;10,IF(AND(ISNUMBER('Control Sample Data'!K11),'Control Sample Data'!K11&lt;$B$1, 'Control Sample Data'!K11&gt;0),'Control Sample Data'!K11,$B$1),"")</f>
        <v/>
      </c>
      <c r="X12" s="60" t="str">
        <f>IF(SUM('Control Sample Data'!L$3:L$98)&gt;10,IF(AND(ISNUMBER('Control Sample Data'!L11),'Control Sample Data'!L11&lt;$B$1, 'Control Sample Data'!L11&gt;0),'Control Sample Data'!L11,$B$1),"")</f>
        <v/>
      </c>
      <c r="Y12" s="60" t="str">
        <f>IF(SUM('Control Sample Data'!M$3:M$98)&gt;10,IF(AND(ISNUMBER('Control Sample Data'!M11),'Control Sample Data'!M11&lt;$B$1, 'Control Sample Data'!M11&gt;0),'Control Sample Data'!M11,$B$1),"")</f>
        <v/>
      </c>
      <c r="Z12" s="61" t="str">
        <f>IF(ISERROR(VLOOKUP('Choose Housekeeping Genes'!$C11,Calculations!$C$4:$M$99,2,0)),"",VLOOKUP('Choose Housekeeping Genes'!$C11,Calculations!$C$4:$M$99,2,0))</f>
        <v/>
      </c>
      <c r="AA12" s="61" t="str">
        <f>IF(ISERROR(VLOOKUP('Choose Housekeeping Genes'!$C11,Calculations!$C$4:$M$99,3,0)),"",VLOOKUP('Choose Housekeeping Genes'!$C11,Calculations!$C$4:$M$99,3,0))</f>
        <v/>
      </c>
      <c r="AB12" s="61" t="str">
        <f>IF(ISERROR(VLOOKUP('Choose Housekeeping Genes'!$C11,Calculations!$C$4:$M$99,4,0)),"",VLOOKUP('Choose Housekeeping Genes'!$C11,Calculations!$C$4:$M$99,4,0))</f>
        <v/>
      </c>
      <c r="AC12" s="61" t="str">
        <f>IF(ISERROR(VLOOKUP('Choose Housekeeping Genes'!$C11,Calculations!$C$4:$M$99,5,0)),"",VLOOKUP('Choose Housekeeping Genes'!$C11,Calculations!$C$4:$M$99,5,0))</f>
        <v/>
      </c>
      <c r="AD12" s="61" t="str">
        <f>IF(ISERROR(VLOOKUP('Choose Housekeeping Genes'!$C11,Calculations!$C$4:$M$99,6,0)),"",VLOOKUP('Choose Housekeeping Genes'!$C11,Calculations!$C$4:$M$99,6,0))</f>
        <v/>
      </c>
      <c r="AE12" s="61" t="str">
        <f>IF(ISERROR(VLOOKUP('Choose Housekeeping Genes'!$C11,Calculations!$C$4:$M$99,7,0)),"",VLOOKUP('Choose Housekeeping Genes'!$C11,Calculations!$C$4:$M$99,7,0))</f>
        <v/>
      </c>
      <c r="AF12" s="61" t="str">
        <f>IF(ISERROR(VLOOKUP('Choose Housekeeping Genes'!$C11,Calculations!$C$4:$M$99,8,0)),"",VLOOKUP('Choose Housekeeping Genes'!$C11,Calculations!$C$4:$M$99,8,0))</f>
        <v/>
      </c>
      <c r="AG12" s="61" t="str">
        <f>IF(ISERROR(VLOOKUP('Choose Housekeeping Genes'!$C11,Calculations!$C$4:$M$99,9,0)),"",VLOOKUP('Choose Housekeeping Genes'!$C11,Calculations!$C$4:$M$99,9,0))</f>
        <v/>
      </c>
      <c r="AH12" s="61" t="str">
        <f>IF(ISERROR(VLOOKUP('Choose Housekeeping Genes'!$C11,Calculations!$C$4:$M$99,10,0)),"",VLOOKUP('Choose Housekeeping Genes'!$C11,Calculations!$C$4:$M$99,10,0))</f>
        <v/>
      </c>
      <c r="AI12" s="61" t="str">
        <f>IF(ISERROR(VLOOKUP('Choose Housekeeping Genes'!$C11,Calculations!$C$4:$M$99,11,0)),"",VLOOKUP('Choose Housekeeping Genes'!$C11,Calculations!$C$4:$M$99,11,0))</f>
        <v/>
      </c>
      <c r="AJ12" s="61" t="str">
        <f>IF(ISERROR(VLOOKUP('Choose Housekeeping Genes'!$C11,Calculations!$C$4:$Y$99,14,0)),"",VLOOKUP('Choose Housekeeping Genes'!$C11,Calculations!$C$4:$Y$99,14,0))</f>
        <v/>
      </c>
      <c r="AK12" s="61" t="str">
        <f>IF(ISERROR(VLOOKUP('Choose Housekeeping Genes'!$C11,Calculations!$C$4:$Y$99,15,0)),"",VLOOKUP('Choose Housekeeping Genes'!$C11,Calculations!$C$4:$Y$99,15,0))</f>
        <v/>
      </c>
      <c r="AL12" s="61" t="str">
        <f>IF(ISERROR(VLOOKUP('Choose Housekeeping Genes'!$C11,Calculations!$C$4:$Y$99,16,0)),"",VLOOKUP('Choose Housekeeping Genes'!$C11,Calculations!$C$4:$Y$99,16,0))</f>
        <v/>
      </c>
      <c r="AM12" s="61" t="str">
        <f>IF(ISERROR(VLOOKUP('Choose Housekeeping Genes'!$C11,Calculations!$C$4:$Y$99,17,0)),"",VLOOKUP('Choose Housekeeping Genes'!$C11,Calculations!$C$4:$Y$99,17,0))</f>
        <v/>
      </c>
      <c r="AN12" s="61" t="str">
        <f>IF(ISERROR(VLOOKUP('Choose Housekeeping Genes'!$C11,Calculations!$C$4:$Y$99,18,0)),"",VLOOKUP('Choose Housekeeping Genes'!$C11,Calculations!$C$4:$Y$99,18,0))</f>
        <v/>
      </c>
      <c r="AO12" s="61" t="str">
        <f>IF(ISERROR(VLOOKUP('Choose Housekeeping Genes'!$C11,Calculations!$C$4:$Y$99,19,0)),"",VLOOKUP('Choose Housekeeping Genes'!$C11,Calculations!$C$4:$Y$99,19,0))</f>
        <v/>
      </c>
      <c r="AP12" s="61" t="str">
        <f>IF(ISERROR(VLOOKUP('Choose Housekeeping Genes'!$C11,Calculations!$C$4:$Y$99,20,0)),"",VLOOKUP('Choose Housekeeping Genes'!$C11,Calculations!$C$4:$Y$99,20,0))</f>
        <v/>
      </c>
      <c r="AQ12" s="61" t="str">
        <f>IF(ISERROR(VLOOKUP('Choose Housekeeping Genes'!$C11,Calculations!$C$4:$Y$99,21,0)),"",VLOOKUP('Choose Housekeeping Genes'!$C11,Calculations!$C$4:$Y$99,21,0))</f>
        <v/>
      </c>
      <c r="AR12" s="61" t="str">
        <f>IF(ISERROR(VLOOKUP('Choose Housekeeping Genes'!$C11,Calculations!$C$4:$Y$99,22,0)),"",VLOOKUP('Choose Housekeeping Genes'!$C11,Calculations!$C$4:$Y$99,22,0))</f>
        <v/>
      </c>
      <c r="AS12" s="61" t="str">
        <f>IF(ISERROR(VLOOKUP('Choose Housekeeping Genes'!$C11,Calculations!$C$4:$Y$99,23,0)),"",VLOOKUP('Choose Housekeeping Genes'!$C11,Calculations!$C$4:$Y$99,23,0))</f>
        <v/>
      </c>
      <c r="AT12" s="74">
        <f t="shared" si="0"/>
        <v>4.3000000000000007</v>
      </c>
      <c r="AU12" s="74">
        <f t="shared" si="1"/>
        <v>4.3850000000000016</v>
      </c>
      <c r="AV12" s="74">
        <f t="shared" si="2"/>
        <v>4.2399999999999984</v>
      </c>
      <c r="AW12" s="74" t="str">
        <f t="shared" si="3"/>
        <v/>
      </c>
      <c r="AX12" s="74" t="str">
        <f t="shared" si="4"/>
        <v/>
      </c>
      <c r="AY12" s="74" t="str">
        <f t="shared" si="5"/>
        <v/>
      </c>
      <c r="AZ12" s="74" t="str">
        <f t="shared" si="6"/>
        <v/>
      </c>
      <c r="BA12" s="74" t="str">
        <f t="shared" si="7"/>
        <v/>
      </c>
      <c r="BB12" s="74" t="str">
        <f t="shared" si="8"/>
        <v/>
      </c>
      <c r="BC12" s="74" t="str">
        <f t="shared" si="9"/>
        <v/>
      </c>
      <c r="BD12" s="74">
        <f t="shared" si="10"/>
        <v>3.6533333333333324</v>
      </c>
      <c r="BE12" s="74">
        <f t="shared" si="11"/>
        <v>4.0616666666666674</v>
      </c>
      <c r="BF12" s="74">
        <f t="shared" si="12"/>
        <v>4.2049999999999983</v>
      </c>
      <c r="BG12" s="74" t="str">
        <f t="shared" si="13"/>
        <v/>
      </c>
      <c r="BH12" s="74" t="str">
        <f t="shared" si="14"/>
        <v/>
      </c>
      <c r="BI12" s="74" t="str">
        <f t="shared" si="15"/>
        <v/>
      </c>
      <c r="BJ12" s="74" t="str">
        <f t="shared" si="16"/>
        <v/>
      </c>
      <c r="BK12" s="74" t="str">
        <f t="shared" si="17"/>
        <v/>
      </c>
      <c r="BL12" s="74" t="str">
        <f t="shared" si="18"/>
        <v/>
      </c>
      <c r="BM12" s="74" t="str">
        <f t="shared" si="19"/>
        <v/>
      </c>
      <c r="BN12" s="62">
        <f t="shared" si="21"/>
        <v>4.3083333333333336</v>
      </c>
      <c r="BO12" s="62">
        <f t="shared" si="22"/>
        <v>3.9733333333333327</v>
      </c>
      <c r="BP12" s="9">
        <f t="shared" si="23"/>
        <v>5.0765774772264703E-2</v>
      </c>
      <c r="BQ12" s="9">
        <f t="shared" si="24"/>
        <v>4.7861187409199424E-2</v>
      </c>
      <c r="BR12" s="9">
        <f t="shared" si="25"/>
        <v>5.2921582022658009E-2</v>
      </c>
      <c r="BS12" s="9" t="str">
        <f t="shared" si="26"/>
        <v/>
      </c>
      <c r="BT12" s="9" t="str">
        <f t="shared" si="27"/>
        <v/>
      </c>
      <c r="BU12" s="9" t="str">
        <f t="shared" si="28"/>
        <v/>
      </c>
      <c r="BV12" s="9" t="str">
        <f t="shared" si="29"/>
        <v/>
      </c>
      <c r="BW12" s="9" t="str">
        <f t="shared" si="30"/>
        <v/>
      </c>
      <c r="BX12" s="9" t="str">
        <f t="shared" si="31"/>
        <v/>
      </c>
      <c r="BY12" s="9" t="str">
        <f t="shared" si="32"/>
        <v/>
      </c>
      <c r="BZ12" s="9">
        <f t="shared" si="33"/>
        <v>7.9476197899112741E-2</v>
      </c>
      <c r="CA12" s="9">
        <f t="shared" si="34"/>
        <v>5.9884785864100204E-2</v>
      </c>
      <c r="CB12" s="9">
        <f t="shared" si="35"/>
        <v>5.4221167947004316E-2</v>
      </c>
      <c r="CC12" s="9" t="str">
        <f t="shared" si="36"/>
        <v/>
      </c>
      <c r="CD12" s="9" t="str">
        <f t="shared" si="37"/>
        <v/>
      </c>
      <c r="CE12" s="9" t="str">
        <f t="shared" si="38"/>
        <v/>
      </c>
      <c r="CF12" s="9" t="str">
        <f t="shared" si="39"/>
        <v/>
      </c>
      <c r="CG12" s="9" t="str">
        <f t="shared" si="40"/>
        <v/>
      </c>
      <c r="CH12" s="9" t="str">
        <f t="shared" si="41"/>
        <v/>
      </c>
      <c r="CI12" s="9" t="str">
        <f t="shared" si="42"/>
        <v/>
      </c>
    </row>
    <row r="13" spans="1:87">
      <c r="A13" s="188"/>
      <c r="B13" s="57" t="str">
        <f>IF('Gene Table'!D12="","",'Gene Table'!D12)</f>
        <v>NM_000963</v>
      </c>
      <c r="C13" s="57" t="s">
        <v>1751</v>
      </c>
      <c r="D13" s="60">
        <f>IF(SUM('Test Sample Data'!D$3:D$98)&gt;10,IF(AND(ISNUMBER('Test Sample Data'!D12),'Test Sample Data'!D12&lt;$B$1, 'Test Sample Data'!D12&gt;0),'Test Sample Data'!D12,$B$1),"")</f>
        <v>28.75</v>
      </c>
      <c r="E13" s="60">
        <f>IF(SUM('Test Sample Data'!E$3:E$98)&gt;10,IF(AND(ISNUMBER('Test Sample Data'!E12),'Test Sample Data'!E12&lt;$B$1, 'Test Sample Data'!E12&gt;0),'Test Sample Data'!E12,$B$1),"")</f>
        <v>29.06</v>
      </c>
      <c r="F13" s="60">
        <f>IF(SUM('Test Sample Data'!F$3:F$98)&gt;10,IF(AND(ISNUMBER('Test Sample Data'!F12),'Test Sample Data'!F12&lt;$B$1, 'Test Sample Data'!F12&gt;0),'Test Sample Data'!F12,$B$1),"")</f>
        <v>28.85</v>
      </c>
      <c r="G13" s="60" t="str">
        <f>IF(SUM('Test Sample Data'!G$3:G$98)&gt;10,IF(AND(ISNUMBER('Test Sample Data'!G12),'Test Sample Data'!G12&lt;$B$1, 'Test Sample Data'!G12&gt;0),'Test Sample Data'!G12,$B$1),"")</f>
        <v/>
      </c>
      <c r="H13" s="60" t="str">
        <f>IF(SUM('Test Sample Data'!H$3:H$98)&gt;10,IF(AND(ISNUMBER('Test Sample Data'!H12),'Test Sample Data'!H12&lt;$B$1, 'Test Sample Data'!H12&gt;0),'Test Sample Data'!H12,$B$1),"")</f>
        <v/>
      </c>
      <c r="I13" s="60" t="str">
        <f>IF(SUM('Test Sample Data'!I$3:I$98)&gt;10,IF(AND(ISNUMBER('Test Sample Data'!I12),'Test Sample Data'!I12&lt;$B$1, 'Test Sample Data'!I12&gt;0),'Test Sample Data'!I12,$B$1),"")</f>
        <v/>
      </c>
      <c r="J13" s="60" t="str">
        <f>IF(SUM('Test Sample Data'!J$3:J$98)&gt;10,IF(AND(ISNUMBER('Test Sample Data'!J12),'Test Sample Data'!J12&lt;$B$1, 'Test Sample Data'!J12&gt;0),'Test Sample Data'!J12,$B$1),"")</f>
        <v/>
      </c>
      <c r="K13" s="60" t="str">
        <f>IF(SUM('Test Sample Data'!K$3:K$98)&gt;10,IF(AND(ISNUMBER('Test Sample Data'!K12),'Test Sample Data'!K12&lt;$B$1, 'Test Sample Data'!K12&gt;0),'Test Sample Data'!K12,$B$1),"")</f>
        <v/>
      </c>
      <c r="L13" s="60" t="str">
        <f>IF(SUM('Test Sample Data'!L$3:L$98)&gt;10,IF(AND(ISNUMBER('Test Sample Data'!L12),'Test Sample Data'!L12&lt;$B$1, 'Test Sample Data'!L12&gt;0),'Test Sample Data'!L12,$B$1),"")</f>
        <v/>
      </c>
      <c r="M13" s="60" t="str">
        <f>IF(SUM('Test Sample Data'!M$3:M$98)&gt;10,IF(AND(ISNUMBER('Test Sample Data'!M12),'Test Sample Data'!M12&lt;$B$1, 'Test Sample Data'!M12&gt;0),'Test Sample Data'!M12,$B$1),"")</f>
        <v/>
      </c>
      <c r="N13" s="60" t="str">
        <f>'Gene Table'!D12</f>
        <v>NM_000963</v>
      </c>
      <c r="O13" s="57" t="s">
        <v>1751</v>
      </c>
      <c r="P13" s="60">
        <f>IF(SUM('Control Sample Data'!D$3:D$98)&gt;10,IF(AND(ISNUMBER('Control Sample Data'!D12),'Control Sample Data'!D12&lt;$B$1, 'Control Sample Data'!D12&gt;0),'Control Sample Data'!D12,$B$1),"")</f>
        <v>33.590000000000003</v>
      </c>
      <c r="Q13" s="60">
        <f>IF(SUM('Control Sample Data'!E$3:E$98)&gt;10,IF(AND(ISNUMBER('Control Sample Data'!E12),'Control Sample Data'!E12&lt;$B$1, 'Control Sample Data'!E12&gt;0),'Control Sample Data'!E12,$B$1),"")</f>
        <v>33.97</v>
      </c>
      <c r="R13" s="60">
        <f>IF(SUM('Control Sample Data'!F$3:F$98)&gt;10,IF(AND(ISNUMBER('Control Sample Data'!F12),'Control Sample Data'!F12&lt;$B$1, 'Control Sample Data'!F12&gt;0),'Control Sample Data'!F12,$B$1),"")</f>
        <v>33.49</v>
      </c>
      <c r="S13" s="60" t="str">
        <f>IF(SUM('Control Sample Data'!G$3:G$98)&gt;10,IF(AND(ISNUMBER('Control Sample Data'!G12),'Control Sample Data'!G12&lt;$B$1, 'Control Sample Data'!G12&gt;0),'Control Sample Data'!G12,$B$1),"")</f>
        <v/>
      </c>
      <c r="T13" s="60" t="str">
        <f>IF(SUM('Control Sample Data'!H$3:H$98)&gt;10,IF(AND(ISNUMBER('Control Sample Data'!H12),'Control Sample Data'!H12&lt;$B$1, 'Control Sample Data'!H12&gt;0),'Control Sample Data'!H12,$B$1),"")</f>
        <v/>
      </c>
      <c r="U13" s="60" t="str">
        <f>IF(SUM('Control Sample Data'!I$3:I$98)&gt;10,IF(AND(ISNUMBER('Control Sample Data'!I12),'Control Sample Data'!I12&lt;$B$1, 'Control Sample Data'!I12&gt;0),'Control Sample Data'!I12,$B$1),"")</f>
        <v/>
      </c>
      <c r="V13" s="60" t="str">
        <f>IF(SUM('Control Sample Data'!J$3:J$98)&gt;10,IF(AND(ISNUMBER('Control Sample Data'!J12),'Control Sample Data'!J12&lt;$B$1, 'Control Sample Data'!J12&gt;0),'Control Sample Data'!J12,$B$1),"")</f>
        <v/>
      </c>
      <c r="W13" s="60" t="str">
        <f>IF(SUM('Control Sample Data'!K$3:K$98)&gt;10,IF(AND(ISNUMBER('Control Sample Data'!K12),'Control Sample Data'!K12&lt;$B$1, 'Control Sample Data'!K12&gt;0),'Control Sample Data'!K12,$B$1),"")</f>
        <v/>
      </c>
      <c r="X13" s="60" t="str">
        <f>IF(SUM('Control Sample Data'!L$3:L$98)&gt;10,IF(AND(ISNUMBER('Control Sample Data'!L12),'Control Sample Data'!L12&lt;$B$1, 'Control Sample Data'!L12&gt;0),'Control Sample Data'!L12,$B$1),"")</f>
        <v/>
      </c>
      <c r="Y13" s="60" t="str">
        <f>IF(SUM('Control Sample Data'!M$3:M$98)&gt;10,IF(AND(ISNUMBER('Control Sample Data'!M12),'Control Sample Data'!M12&lt;$B$1, 'Control Sample Data'!M12&gt;0),'Control Sample Data'!M12,$B$1),"")</f>
        <v/>
      </c>
      <c r="Z13" s="61" t="str">
        <f>IF(ISERROR(VLOOKUP('Choose Housekeeping Genes'!$C12,Calculations!$C$4:$M$99,2,0)),"",VLOOKUP('Choose Housekeeping Genes'!$C12,Calculations!$C$4:$M$99,2,0))</f>
        <v/>
      </c>
      <c r="AA13" s="61" t="str">
        <f>IF(ISERROR(VLOOKUP('Choose Housekeeping Genes'!$C12,Calculations!$C$4:$M$99,3,0)),"",VLOOKUP('Choose Housekeeping Genes'!$C12,Calculations!$C$4:$M$99,3,0))</f>
        <v/>
      </c>
      <c r="AB13" s="61" t="str">
        <f>IF(ISERROR(VLOOKUP('Choose Housekeeping Genes'!$C12,Calculations!$C$4:$M$99,4,0)),"",VLOOKUP('Choose Housekeeping Genes'!$C12,Calculations!$C$4:$M$99,4,0))</f>
        <v/>
      </c>
      <c r="AC13" s="61" t="str">
        <f>IF(ISERROR(VLOOKUP('Choose Housekeeping Genes'!$C12,Calculations!$C$4:$M$99,5,0)),"",VLOOKUP('Choose Housekeeping Genes'!$C12,Calculations!$C$4:$M$99,5,0))</f>
        <v/>
      </c>
      <c r="AD13" s="61" t="str">
        <f>IF(ISERROR(VLOOKUP('Choose Housekeeping Genes'!$C12,Calculations!$C$4:$M$99,6,0)),"",VLOOKUP('Choose Housekeeping Genes'!$C12,Calculations!$C$4:$M$99,6,0))</f>
        <v/>
      </c>
      <c r="AE13" s="61" t="str">
        <f>IF(ISERROR(VLOOKUP('Choose Housekeeping Genes'!$C12,Calculations!$C$4:$M$99,7,0)),"",VLOOKUP('Choose Housekeeping Genes'!$C12,Calculations!$C$4:$M$99,7,0))</f>
        <v/>
      </c>
      <c r="AF13" s="61" t="str">
        <f>IF(ISERROR(VLOOKUP('Choose Housekeeping Genes'!$C12,Calculations!$C$4:$M$99,8,0)),"",VLOOKUP('Choose Housekeeping Genes'!$C12,Calculations!$C$4:$M$99,8,0))</f>
        <v/>
      </c>
      <c r="AG13" s="61" t="str">
        <f>IF(ISERROR(VLOOKUP('Choose Housekeeping Genes'!$C12,Calculations!$C$4:$M$99,9,0)),"",VLOOKUP('Choose Housekeeping Genes'!$C12,Calculations!$C$4:$M$99,9,0))</f>
        <v/>
      </c>
      <c r="AH13" s="61" t="str">
        <f>IF(ISERROR(VLOOKUP('Choose Housekeeping Genes'!$C12,Calculations!$C$4:$M$99,10,0)),"",VLOOKUP('Choose Housekeeping Genes'!$C12,Calculations!$C$4:$M$99,10,0))</f>
        <v/>
      </c>
      <c r="AI13" s="61" t="str">
        <f>IF(ISERROR(VLOOKUP('Choose Housekeeping Genes'!$C12,Calculations!$C$4:$M$99,11,0)),"",VLOOKUP('Choose Housekeeping Genes'!$C12,Calculations!$C$4:$M$99,11,0))</f>
        <v/>
      </c>
      <c r="AJ13" s="61" t="str">
        <f>IF(ISERROR(VLOOKUP('Choose Housekeeping Genes'!$C12,Calculations!$C$4:$Y$99,14,0)),"",VLOOKUP('Choose Housekeeping Genes'!$C12,Calculations!$C$4:$Y$99,14,0))</f>
        <v/>
      </c>
      <c r="AK13" s="61" t="str">
        <f>IF(ISERROR(VLOOKUP('Choose Housekeeping Genes'!$C12,Calculations!$C$4:$Y$99,15,0)),"",VLOOKUP('Choose Housekeeping Genes'!$C12,Calculations!$C$4:$Y$99,15,0))</f>
        <v/>
      </c>
      <c r="AL13" s="61" t="str">
        <f>IF(ISERROR(VLOOKUP('Choose Housekeeping Genes'!$C12,Calculations!$C$4:$Y$99,16,0)),"",VLOOKUP('Choose Housekeeping Genes'!$C12,Calculations!$C$4:$Y$99,16,0))</f>
        <v/>
      </c>
      <c r="AM13" s="61" t="str">
        <f>IF(ISERROR(VLOOKUP('Choose Housekeeping Genes'!$C12,Calculations!$C$4:$Y$99,17,0)),"",VLOOKUP('Choose Housekeeping Genes'!$C12,Calculations!$C$4:$Y$99,17,0))</f>
        <v/>
      </c>
      <c r="AN13" s="61" t="str">
        <f>IF(ISERROR(VLOOKUP('Choose Housekeeping Genes'!$C12,Calculations!$C$4:$Y$99,18,0)),"",VLOOKUP('Choose Housekeeping Genes'!$C12,Calculations!$C$4:$Y$99,18,0))</f>
        <v/>
      </c>
      <c r="AO13" s="61" t="str">
        <f>IF(ISERROR(VLOOKUP('Choose Housekeeping Genes'!$C12,Calculations!$C$4:$Y$99,19,0)),"",VLOOKUP('Choose Housekeeping Genes'!$C12,Calculations!$C$4:$Y$99,19,0))</f>
        <v/>
      </c>
      <c r="AP13" s="61" t="str">
        <f>IF(ISERROR(VLOOKUP('Choose Housekeeping Genes'!$C12,Calculations!$C$4:$Y$99,20,0)),"",VLOOKUP('Choose Housekeeping Genes'!$C12,Calculations!$C$4:$Y$99,20,0))</f>
        <v/>
      </c>
      <c r="AQ13" s="61" t="str">
        <f>IF(ISERROR(VLOOKUP('Choose Housekeeping Genes'!$C12,Calculations!$C$4:$Y$99,21,0)),"",VLOOKUP('Choose Housekeeping Genes'!$C12,Calculations!$C$4:$Y$99,21,0))</f>
        <v/>
      </c>
      <c r="AR13" s="61" t="str">
        <f>IF(ISERROR(VLOOKUP('Choose Housekeeping Genes'!$C12,Calculations!$C$4:$Y$99,22,0)),"",VLOOKUP('Choose Housekeeping Genes'!$C12,Calculations!$C$4:$Y$99,22,0))</f>
        <v/>
      </c>
      <c r="AS13" s="61" t="str">
        <f>IF(ISERROR(VLOOKUP('Choose Housekeeping Genes'!$C12,Calculations!$C$4:$Y$99,23,0)),"",VLOOKUP('Choose Housekeeping Genes'!$C12,Calculations!$C$4:$Y$99,23,0))</f>
        <v/>
      </c>
      <c r="AT13" s="74">
        <f t="shared" si="0"/>
        <v>5.6900000000000013</v>
      </c>
      <c r="AU13" s="74">
        <f t="shared" si="1"/>
        <v>5.9149999999999991</v>
      </c>
      <c r="AV13" s="74">
        <f t="shared" si="2"/>
        <v>5.6900000000000013</v>
      </c>
      <c r="AW13" s="74" t="str">
        <f t="shared" si="3"/>
        <v/>
      </c>
      <c r="AX13" s="74" t="str">
        <f t="shared" si="4"/>
        <v/>
      </c>
      <c r="AY13" s="74" t="str">
        <f t="shared" si="5"/>
        <v/>
      </c>
      <c r="AZ13" s="74" t="str">
        <f t="shared" si="6"/>
        <v/>
      </c>
      <c r="BA13" s="74" t="str">
        <f t="shared" si="7"/>
        <v/>
      </c>
      <c r="BB13" s="74" t="str">
        <f t="shared" si="8"/>
        <v/>
      </c>
      <c r="BC13" s="74" t="str">
        <f t="shared" si="9"/>
        <v/>
      </c>
      <c r="BD13" s="74">
        <f t="shared" si="10"/>
        <v>9.3133333333333361</v>
      </c>
      <c r="BE13" s="74">
        <f t="shared" si="11"/>
        <v>9.6616666666666653</v>
      </c>
      <c r="BF13" s="74">
        <f t="shared" si="12"/>
        <v>9.0850000000000009</v>
      </c>
      <c r="BG13" s="74" t="str">
        <f t="shared" si="13"/>
        <v/>
      </c>
      <c r="BH13" s="74" t="str">
        <f t="shared" si="14"/>
        <v/>
      </c>
      <c r="BI13" s="74" t="str">
        <f t="shared" si="15"/>
        <v/>
      </c>
      <c r="BJ13" s="74" t="str">
        <f t="shared" si="16"/>
        <v/>
      </c>
      <c r="BK13" s="74" t="str">
        <f t="shared" si="17"/>
        <v/>
      </c>
      <c r="BL13" s="74" t="str">
        <f t="shared" si="18"/>
        <v/>
      </c>
      <c r="BM13" s="74" t="str">
        <f t="shared" si="19"/>
        <v/>
      </c>
      <c r="BN13" s="62">
        <f t="shared" si="21"/>
        <v>5.7650000000000006</v>
      </c>
      <c r="BO13" s="62">
        <f t="shared" si="22"/>
        <v>9.3533333333333335</v>
      </c>
      <c r="BP13" s="9">
        <f t="shared" si="23"/>
        <v>1.9370432811546653E-2</v>
      </c>
      <c r="BQ13" s="9">
        <f t="shared" si="24"/>
        <v>1.6573245958878397E-2</v>
      </c>
      <c r="BR13" s="9">
        <f t="shared" si="25"/>
        <v>1.9370432811546653E-2</v>
      </c>
      <c r="BS13" s="9" t="str">
        <f t="shared" si="26"/>
        <v/>
      </c>
      <c r="BT13" s="9" t="str">
        <f t="shared" si="27"/>
        <v/>
      </c>
      <c r="BU13" s="9" t="str">
        <f t="shared" si="28"/>
        <v/>
      </c>
      <c r="BV13" s="9" t="str">
        <f t="shared" si="29"/>
        <v/>
      </c>
      <c r="BW13" s="9" t="str">
        <f t="shared" si="30"/>
        <v/>
      </c>
      <c r="BX13" s="9" t="str">
        <f t="shared" si="31"/>
        <v/>
      </c>
      <c r="BY13" s="9" t="str">
        <f t="shared" si="32"/>
        <v/>
      </c>
      <c r="BZ13" s="9">
        <f t="shared" si="33"/>
        <v>1.5718362742888844E-3</v>
      </c>
      <c r="CA13" s="9">
        <f t="shared" si="34"/>
        <v>1.2346632606659554E-3</v>
      </c>
      <c r="CB13" s="9">
        <f t="shared" si="35"/>
        <v>1.8413760467153118E-3</v>
      </c>
      <c r="CC13" s="9" t="str">
        <f t="shared" si="36"/>
        <v/>
      </c>
      <c r="CD13" s="9" t="str">
        <f t="shared" si="37"/>
        <v/>
      </c>
      <c r="CE13" s="9" t="str">
        <f t="shared" si="38"/>
        <v/>
      </c>
      <c r="CF13" s="9" t="str">
        <f t="shared" si="39"/>
        <v/>
      </c>
      <c r="CG13" s="9" t="str">
        <f t="shared" si="40"/>
        <v/>
      </c>
      <c r="CH13" s="9" t="str">
        <f t="shared" si="41"/>
        <v/>
      </c>
      <c r="CI13" s="9" t="str">
        <f t="shared" si="42"/>
        <v/>
      </c>
    </row>
    <row r="14" spans="1:87">
      <c r="A14" s="188"/>
      <c r="B14" s="57" t="str">
        <f>IF('Gene Table'!D13="","",'Gene Table'!D13)</f>
        <v>NM_000499</v>
      </c>
      <c r="C14" s="57" t="s">
        <v>1752</v>
      </c>
      <c r="D14" s="60">
        <f>IF(SUM('Test Sample Data'!D$3:D$98)&gt;10,IF(AND(ISNUMBER('Test Sample Data'!D13),'Test Sample Data'!D13&lt;$B$1, 'Test Sample Data'!D13&gt;0),'Test Sample Data'!D13,$B$1),"")</f>
        <v>27.96</v>
      </c>
      <c r="E14" s="60">
        <f>IF(SUM('Test Sample Data'!E$3:E$98)&gt;10,IF(AND(ISNUMBER('Test Sample Data'!E13),'Test Sample Data'!E13&lt;$B$1, 'Test Sample Data'!E13&gt;0),'Test Sample Data'!E13,$B$1),"")</f>
        <v>28</v>
      </c>
      <c r="F14" s="60">
        <f>IF(SUM('Test Sample Data'!F$3:F$98)&gt;10,IF(AND(ISNUMBER('Test Sample Data'!F13),'Test Sample Data'!F13&lt;$B$1, 'Test Sample Data'!F13&gt;0),'Test Sample Data'!F13,$B$1),"")</f>
        <v>27.86</v>
      </c>
      <c r="G14" s="60" t="str">
        <f>IF(SUM('Test Sample Data'!G$3:G$98)&gt;10,IF(AND(ISNUMBER('Test Sample Data'!G13),'Test Sample Data'!G13&lt;$B$1, 'Test Sample Data'!G13&gt;0),'Test Sample Data'!G13,$B$1),"")</f>
        <v/>
      </c>
      <c r="H14" s="60" t="str">
        <f>IF(SUM('Test Sample Data'!H$3:H$98)&gt;10,IF(AND(ISNUMBER('Test Sample Data'!H13),'Test Sample Data'!H13&lt;$B$1, 'Test Sample Data'!H13&gt;0),'Test Sample Data'!H13,$B$1),"")</f>
        <v/>
      </c>
      <c r="I14" s="60" t="str">
        <f>IF(SUM('Test Sample Data'!I$3:I$98)&gt;10,IF(AND(ISNUMBER('Test Sample Data'!I13),'Test Sample Data'!I13&lt;$B$1, 'Test Sample Data'!I13&gt;0),'Test Sample Data'!I13,$B$1),"")</f>
        <v/>
      </c>
      <c r="J14" s="60" t="str">
        <f>IF(SUM('Test Sample Data'!J$3:J$98)&gt;10,IF(AND(ISNUMBER('Test Sample Data'!J13),'Test Sample Data'!J13&lt;$B$1, 'Test Sample Data'!J13&gt;0),'Test Sample Data'!J13,$B$1),"")</f>
        <v/>
      </c>
      <c r="K14" s="60" t="str">
        <f>IF(SUM('Test Sample Data'!K$3:K$98)&gt;10,IF(AND(ISNUMBER('Test Sample Data'!K13),'Test Sample Data'!K13&lt;$B$1, 'Test Sample Data'!K13&gt;0),'Test Sample Data'!K13,$B$1),"")</f>
        <v/>
      </c>
      <c r="L14" s="60" t="str">
        <f>IF(SUM('Test Sample Data'!L$3:L$98)&gt;10,IF(AND(ISNUMBER('Test Sample Data'!L13),'Test Sample Data'!L13&lt;$B$1, 'Test Sample Data'!L13&gt;0),'Test Sample Data'!L13,$B$1),"")</f>
        <v/>
      </c>
      <c r="M14" s="60" t="str">
        <f>IF(SUM('Test Sample Data'!M$3:M$98)&gt;10,IF(AND(ISNUMBER('Test Sample Data'!M13),'Test Sample Data'!M13&lt;$B$1, 'Test Sample Data'!M13&gt;0),'Test Sample Data'!M13,$B$1),"")</f>
        <v/>
      </c>
      <c r="N14" s="60" t="str">
        <f>'Gene Table'!D13</f>
        <v>NM_000499</v>
      </c>
      <c r="O14" s="57" t="s">
        <v>1752</v>
      </c>
      <c r="P14" s="60">
        <f>IF(SUM('Control Sample Data'!D$3:D$98)&gt;10,IF(AND(ISNUMBER('Control Sample Data'!D13),'Control Sample Data'!D13&lt;$B$1, 'Control Sample Data'!D13&gt;0),'Control Sample Data'!D13,$B$1),"")</f>
        <v>31.81</v>
      </c>
      <c r="Q14" s="60">
        <f>IF(SUM('Control Sample Data'!E$3:E$98)&gt;10,IF(AND(ISNUMBER('Control Sample Data'!E13),'Control Sample Data'!E13&lt;$B$1, 'Control Sample Data'!E13&gt;0),'Control Sample Data'!E13,$B$1),"")</f>
        <v>31.96</v>
      </c>
      <c r="R14" s="60">
        <f>IF(SUM('Control Sample Data'!F$3:F$98)&gt;10,IF(AND(ISNUMBER('Control Sample Data'!F13),'Control Sample Data'!F13&lt;$B$1, 'Control Sample Data'!F13&gt;0),'Control Sample Data'!F13,$B$1),"")</f>
        <v>31.83</v>
      </c>
      <c r="S14" s="60" t="str">
        <f>IF(SUM('Control Sample Data'!G$3:G$98)&gt;10,IF(AND(ISNUMBER('Control Sample Data'!G13),'Control Sample Data'!G13&lt;$B$1, 'Control Sample Data'!G13&gt;0),'Control Sample Data'!G13,$B$1),"")</f>
        <v/>
      </c>
      <c r="T14" s="60" t="str">
        <f>IF(SUM('Control Sample Data'!H$3:H$98)&gt;10,IF(AND(ISNUMBER('Control Sample Data'!H13),'Control Sample Data'!H13&lt;$B$1, 'Control Sample Data'!H13&gt;0),'Control Sample Data'!H13,$B$1),"")</f>
        <v/>
      </c>
      <c r="U14" s="60" t="str">
        <f>IF(SUM('Control Sample Data'!I$3:I$98)&gt;10,IF(AND(ISNUMBER('Control Sample Data'!I13),'Control Sample Data'!I13&lt;$B$1, 'Control Sample Data'!I13&gt;0),'Control Sample Data'!I13,$B$1),"")</f>
        <v/>
      </c>
      <c r="V14" s="60" t="str">
        <f>IF(SUM('Control Sample Data'!J$3:J$98)&gt;10,IF(AND(ISNUMBER('Control Sample Data'!J13),'Control Sample Data'!J13&lt;$B$1, 'Control Sample Data'!J13&gt;0),'Control Sample Data'!J13,$B$1),"")</f>
        <v/>
      </c>
      <c r="W14" s="60" t="str">
        <f>IF(SUM('Control Sample Data'!K$3:K$98)&gt;10,IF(AND(ISNUMBER('Control Sample Data'!K13),'Control Sample Data'!K13&lt;$B$1, 'Control Sample Data'!K13&gt;0),'Control Sample Data'!K13,$B$1),"")</f>
        <v/>
      </c>
      <c r="X14" s="60" t="str">
        <f>IF(SUM('Control Sample Data'!L$3:L$98)&gt;10,IF(AND(ISNUMBER('Control Sample Data'!L13),'Control Sample Data'!L13&lt;$B$1, 'Control Sample Data'!L13&gt;0),'Control Sample Data'!L13,$B$1),"")</f>
        <v/>
      </c>
      <c r="Y14" s="60" t="str">
        <f>IF(SUM('Control Sample Data'!M$3:M$98)&gt;10,IF(AND(ISNUMBER('Control Sample Data'!M13),'Control Sample Data'!M13&lt;$B$1, 'Control Sample Data'!M13&gt;0),'Control Sample Data'!M13,$B$1),"")</f>
        <v/>
      </c>
      <c r="Z14" s="61" t="str">
        <f>IF(ISERROR(VLOOKUP('Choose Housekeeping Genes'!$C13,Calculations!$C$4:$M$99,2,0)),"",VLOOKUP('Choose Housekeeping Genes'!$C13,Calculations!$C$4:$M$99,2,0))</f>
        <v/>
      </c>
      <c r="AA14" s="61" t="str">
        <f>IF(ISERROR(VLOOKUP('Choose Housekeeping Genes'!$C13,Calculations!$C$4:$M$99,3,0)),"",VLOOKUP('Choose Housekeeping Genes'!$C13,Calculations!$C$4:$M$99,3,0))</f>
        <v/>
      </c>
      <c r="AB14" s="61" t="str">
        <f>IF(ISERROR(VLOOKUP('Choose Housekeeping Genes'!$C13,Calculations!$C$4:$M$99,4,0)),"",VLOOKUP('Choose Housekeeping Genes'!$C13,Calculations!$C$4:$M$99,4,0))</f>
        <v/>
      </c>
      <c r="AC14" s="61" t="str">
        <f>IF(ISERROR(VLOOKUP('Choose Housekeeping Genes'!$C13,Calculations!$C$4:$M$99,5,0)),"",VLOOKUP('Choose Housekeeping Genes'!$C13,Calculations!$C$4:$M$99,5,0))</f>
        <v/>
      </c>
      <c r="AD14" s="61" t="str">
        <f>IF(ISERROR(VLOOKUP('Choose Housekeeping Genes'!$C13,Calculations!$C$4:$M$99,6,0)),"",VLOOKUP('Choose Housekeeping Genes'!$C13,Calculations!$C$4:$M$99,6,0))</f>
        <v/>
      </c>
      <c r="AE14" s="61" t="str">
        <f>IF(ISERROR(VLOOKUP('Choose Housekeeping Genes'!$C13,Calculations!$C$4:$M$99,7,0)),"",VLOOKUP('Choose Housekeeping Genes'!$C13,Calculations!$C$4:$M$99,7,0))</f>
        <v/>
      </c>
      <c r="AF14" s="61" t="str">
        <f>IF(ISERROR(VLOOKUP('Choose Housekeeping Genes'!$C13,Calculations!$C$4:$M$99,8,0)),"",VLOOKUP('Choose Housekeeping Genes'!$C13,Calculations!$C$4:$M$99,8,0))</f>
        <v/>
      </c>
      <c r="AG14" s="61" t="str">
        <f>IF(ISERROR(VLOOKUP('Choose Housekeeping Genes'!$C13,Calculations!$C$4:$M$99,9,0)),"",VLOOKUP('Choose Housekeeping Genes'!$C13,Calculations!$C$4:$M$99,9,0))</f>
        <v/>
      </c>
      <c r="AH14" s="61" t="str">
        <f>IF(ISERROR(VLOOKUP('Choose Housekeeping Genes'!$C13,Calculations!$C$4:$M$99,10,0)),"",VLOOKUP('Choose Housekeeping Genes'!$C13,Calculations!$C$4:$M$99,10,0))</f>
        <v/>
      </c>
      <c r="AI14" s="61" t="str">
        <f>IF(ISERROR(VLOOKUP('Choose Housekeeping Genes'!$C13,Calculations!$C$4:$M$99,11,0)),"",VLOOKUP('Choose Housekeeping Genes'!$C13,Calculations!$C$4:$M$99,11,0))</f>
        <v/>
      </c>
      <c r="AJ14" s="61" t="str">
        <f>IF(ISERROR(VLOOKUP('Choose Housekeeping Genes'!$C13,Calculations!$C$4:$Y$99,14,0)),"",VLOOKUP('Choose Housekeeping Genes'!$C13,Calculations!$C$4:$Y$99,14,0))</f>
        <v/>
      </c>
      <c r="AK14" s="61" t="str">
        <f>IF(ISERROR(VLOOKUP('Choose Housekeeping Genes'!$C13,Calculations!$C$4:$Y$99,15,0)),"",VLOOKUP('Choose Housekeeping Genes'!$C13,Calculations!$C$4:$Y$99,15,0))</f>
        <v/>
      </c>
      <c r="AL14" s="61" t="str">
        <f>IF(ISERROR(VLOOKUP('Choose Housekeeping Genes'!$C13,Calculations!$C$4:$Y$99,16,0)),"",VLOOKUP('Choose Housekeeping Genes'!$C13,Calculations!$C$4:$Y$99,16,0))</f>
        <v/>
      </c>
      <c r="AM14" s="61" t="str">
        <f>IF(ISERROR(VLOOKUP('Choose Housekeeping Genes'!$C13,Calculations!$C$4:$Y$99,17,0)),"",VLOOKUP('Choose Housekeeping Genes'!$C13,Calculations!$C$4:$Y$99,17,0))</f>
        <v/>
      </c>
      <c r="AN14" s="61" t="str">
        <f>IF(ISERROR(VLOOKUP('Choose Housekeeping Genes'!$C13,Calculations!$C$4:$Y$99,18,0)),"",VLOOKUP('Choose Housekeeping Genes'!$C13,Calculations!$C$4:$Y$99,18,0))</f>
        <v/>
      </c>
      <c r="AO14" s="61" t="str">
        <f>IF(ISERROR(VLOOKUP('Choose Housekeeping Genes'!$C13,Calculations!$C$4:$Y$99,19,0)),"",VLOOKUP('Choose Housekeeping Genes'!$C13,Calculations!$C$4:$Y$99,19,0))</f>
        <v/>
      </c>
      <c r="AP14" s="61" t="str">
        <f>IF(ISERROR(VLOOKUP('Choose Housekeeping Genes'!$C13,Calculations!$C$4:$Y$99,20,0)),"",VLOOKUP('Choose Housekeeping Genes'!$C13,Calculations!$C$4:$Y$99,20,0))</f>
        <v/>
      </c>
      <c r="AQ14" s="61" t="str">
        <f>IF(ISERROR(VLOOKUP('Choose Housekeeping Genes'!$C13,Calculations!$C$4:$Y$99,21,0)),"",VLOOKUP('Choose Housekeeping Genes'!$C13,Calculations!$C$4:$Y$99,21,0))</f>
        <v/>
      </c>
      <c r="AR14" s="61" t="str">
        <f>IF(ISERROR(VLOOKUP('Choose Housekeeping Genes'!$C13,Calculations!$C$4:$Y$99,22,0)),"",VLOOKUP('Choose Housekeeping Genes'!$C13,Calculations!$C$4:$Y$99,22,0))</f>
        <v/>
      </c>
      <c r="AS14" s="61" t="str">
        <f>IF(ISERROR(VLOOKUP('Choose Housekeeping Genes'!$C13,Calculations!$C$4:$Y$99,23,0)),"",VLOOKUP('Choose Housekeeping Genes'!$C13,Calculations!$C$4:$Y$99,23,0))</f>
        <v/>
      </c>
      <c r="AT14" s="74">
        <f t="shared" si="0"/>
        <v>4.9000000000000021</v>
      </c>
      <c r="AU14" s="74">
        <f t="shared" si="1"/>
        <v>4.8550000000000004</v>
      </c>
      <c r="AV14" s="74">
        <f t="shared" si="2"/>
        <v>4.6999999999999993</v>
      </c>
      <c r="AW14" s="74" t="str">
        <f t="shared" si="3"/>
        <v/>
      </c>
      <c r="AX14" s="74" t="str">
        <f t="shared" si="4"/>
        <v/>
      </c>
      <c r="AY14" s="74" t="str">
        <f t="shared" si="5"/>
        <v/>
      </c>
      <c r="AZ14" s="74" t="str">
        <f t="shared" si="6"/>
        <v/>
      </c>
      <c r="BA14" s="74" t="str">
        <f t="shared" si="7"/>
        <v/>
      </c>
      <c r="BB14" s="74" t="str">
        <f t="shared" si="8"/>
        <v/>
      </c>
      <c r="BC14" s="74" t="str">
        <f t="shared" si="9"/>
        <v/>
      </c>
      <c r="BD14" s="74">
        <f t="shared" si="10"/>
        <v>7.5333333333333314</v>
      </c>
      <c r="BE14" s="74">
        <f t="shared" si="11"/>
        <v>7.6516666666666673</v>
      </c>
      <c r="BF14" s="74">
        <f t="shared" si="12"/>
        <v>7.4249999999999972</v>
      </c>
      <c r="BG14" s="74" t="str">
        <f t="shared" si="13"/>
        <v/>
      </c>
      <c r="BH14" s="74" t="str">
        <f t="shared" si="14"/>
        <v/>
      </c>
      <c r="BI14" s="74" t="str">
        <f t="shared" si="15"/>
        <v/>
      </c>
      <c r="BJ14" s="74" t="str">
        <f t="shared" si="16"/>
        <v/>
      </c>
      <c r="BK14" s="74" t="str">
        <f t="shared" si="17"/>
        <v/>
      </c>
      <c r="BL14" s="74" t="str">
        <f t="shared" si="18"/>
        <v/>
      </c>
      <c r="BM14" s="74" t="str">
        <f t="shared" si="19"/>
        <v/>
      </c>
      <c r="BN14" s="62">
        <f t="shared" si="21"/>
        <v>4.8183333333333342</v>
      </c>
      <c r="BO14" s="62">
        <f t="shared" si="22"/>
        <v>7.5366666666666653</v>
      </c>
      <c r="BP14" s="9">
        <f t="shared" si="23"/>
        <v>3.3492920704259119E-2</v>
      </c>
      <c r="BQ14" s="9">
        <f t="shared" si="24"/>
        <v>3.4554082916258395E-2</v>
      </c>
      <c r="BR14" s="9">
        <f t="shared" si="25"/>
        <v>3.8473262917028649E-2</v>
      </c>
      <c r="BS14" s="9" t="str">
        <f t="shared" si="26"/>
        <v/>
      </c>
      <c r="BT14" s="9" t="str">
        <f t="shared" si="27"/>
        <v/>
      </c>
      <c r="BU14" s="9" t="str">
        <f t="shared" si="28"/>
        <v/>
      </c>
      <c r="BV14" s="9" t="str">
        <f t="shared" si="29"/>
        <v/>
      </c>
      <c r="BW14" s="9" t="str">
        <f t="shared" si="30"/>
        <v/>
      </c>
      <c r="BX14" s="9" t="str">
        <f t="shared" si="31"/>
        <v/>
      </c>
      <c r="BY14" s="9" t="str">
        <f t="shared" si="32"/>
        <v/>
      </c>
      <c r="BZ14" s="9">
        <f t="shared" si="33"/>
        <v>5.3980971873741328E-3</v>
      </c>
      <c r="CA14" s="9">
        <f t="shared" si="34"/>
        <v>4.9730040911148297E-3</v>
      </c>
      <c r="CB14" s="9">
        <f t="shared" si="35"/>
        <v>5.8190525903230664E-3</v>
      </c>
      <c r="CC14" s="9" t="str">
        <f t="shared" si="36"/>
        <v/>
      </c>
      <c r="CD14" s="9" t="str">
        <f t="shared" si="37"/>
        <v/>
      </c>
      <c r="CE14" s="9" t="str">
        <f t="shared" si="38"/>
        <v/>
      </c>
      <c r="CF14" s="9" t="str">
        <f t="shared" si="39"/>
        <v/>
      </c>
      <c r="CG14" s="9" t="str">
        <f t="shared" si="40"/>
        <v/>
      </c>
      <c r="CH14" s="9" t="str">
        <f t="shared" si="41"/>
        <v/>
      </c>
      <c r="CI14" s="9" t="str">
        <f t="shared" si="42"/>
        <v/>
      </c>
    </row>
    <row r="15" spans="1:87">
      <c r="A15" s="188"/>
      <c r="B15" s="57" t="str">
        <f>IF('Gene Table'!D14="","",'Gene Table'!D14)</f>
        <v>NM_001071</v>
      </c>
      <c r="C15" s="57" t="s">
        <v>1753</v>
      </c>
      <c r="D15" s="60">
        <f>IF(SUM('Test Sample Data'!D$3:D$98)&gt;10,IF(AND(ISNUMBER('Test Sample Data'!D14),'Test Sample Data'!D14&lt;$B$1, 'Test Sample Data'!D14&gt;0),'Test Sample Data'!D14,$B$1),"")</f>
        <v>25.7</v>
      </c>
      <c r="E15" s="60">
        <f>IF(SUM('Test Sample Data'!E$3:E$98)&gt;10,IF(AND(ISNUMBER('Test Sample Data'!E14),'Test Sample Data'!E14&lt;$B$1, 'Test Sample Data'!E14&gt;0),'Test Sample Data'!E14,$B$1),"")</f>
        <v>25.67</v>
      </c>
      <c r="F15" s="60">
        <f>IF(SUM('Test Sample Data'!F$3:F$98)&gt;10,IF(AND(ISNUMBER('Test Sample Data'!F14),'Test Sample Data'!F14&lt;$B$1, 'Test Sample Data'!F14&gt;0),'Test Sample Data'!F14,$B$1),"")</f>
        <v>25.86</v>
      </c>
      <c r="G15" s="60" t="str">
        <f>IF(SUM('Test Sample Data'!G$3:G$98)&gt;10,IF(AND(ISNUMBER('Test Sample Data'!G14),'Test Sample Data'!G14&lt;$B$1, 'Test Sample Data'!G14&gt;0),'Test Sample Data'!G14,$B$1),"")</f>
        <v/>
      </c>
      <c r="H15" s="60" t="str">
        <f>IF(SUM('Test Sample Data'!H$3:H$98)&gt;10,IF(AND(ISNUMBER('Test Sample Data'!H14),'Test Sample Data'!H14&lt;$B$1, 'Test Sample Data'!H14&gt;0),'Test Sample Data'!H14,$B$1),"")</f>
        <v/>
      </c>
      <c r="I15" s="60" t="str">
        <f>IF(SUM('Test Sample Data'!I$3:I$98)&gt;10,IF(AND(ISNUMBER('Test Sample Data'!I14),'Test Sample Data'!I14&lt;$B$1, 'Test Sample Data'!I14&gt;0),'Test Sample Data'!I14,$B$1),"")</f>
        <v/>
      </c>
      <c r="J15" s="60" t="str">
        <f>IF(SUM('Test Sample Data'!J$3:J$98)&gt;10,IF(AND(ISNUMBER('Test Sample Data'!J14),'Test Sample Data'!J14&lt;$B$1, 'Test Sample Data'!J14&gt;0),'Test Sample Data'!J14,$B$1),"")</f>
        <v/>
      </c>
      <c r="K15" s="60" t="str">
        <f>IF(SUM('Test Sample Data'!K$3:K$98)&gt;10,IF(AND(ISNUMBER('Test Sample Data'!K14),'Test Sample Data'!K14&lt;$B$1, 'Test Sample Data'!K14&gt;0),'Test Sample Data'!K14,$B$1),"")</f>
        <v/>
      </c>
      <c r="L15" s="60" t="str">
        <f>IF(SUM('Test Sample Data'!L$3:L$98)&gt;10,IF(AND(ISNUMBER('Test Sample Data'!L14),'Test Sample Data'!L14&lt;$B$1, 'Test Sample Data'!L14&gt;0),'Test Sample Data'!L14,$B$1),"")</f>
        <v/>
      </c>
      <c r="M15" s="60" t="str">
        <f>IF(SUM('Test Sample Data'!M$3:M$98)&gt;10,IF(AND(ISNUMBER('Test Sample Data'!M14),'Test Sample Data'!M14&lt;$B$1, 'Test Sample Data'!M14&gt;0),'Test Sample Data'!M14,$B$1),"")</f>
        <v/>
      </c>
      <c r="N15" s="60" t="str">
        <f>'Gene Table'!D14</f>
        <v>NM_001071</v>
      </c>
      <c r="O15" s="57" t="s">
        <v>1753</v>
      </c>
      <c r="P15" s="60">
        <f>IF(SUM('Control Sample Data'!D$3:D$98)&gt;10,IF(AND(ISNUMBER('Control Sample Data'!D14),'Control Sample Data'!D14&lt;$B$1, 'Control Sample Data'!D14&gt;0),'Control Sample Data'!D14,$B$1),"")</f>
        <v>31.85</v>
      </c>
      <c r="Q15" s="60">
        <f>IF(SUM('Control Sample Data'!E$3:E$98)&gt;10,IF(AND(ISNUMBER('Control Sample Data'!E14),'Control Sample Data'!E14&lt;$B$1, 'Control Sample Data'!E14&gt;0),'Control Sample Data'!E14,$B$1),"")</f>
        <v>31.97</v>
      </c>
      <c r="R15" s="60">
        <f>IF(SUM('Control Sample Data'!F$3:F$98)&gt;10,IF(AND(ISNUMBER('Control Sample Data'!F14),'Control Sample Data'!F14&lt;$B$1, 'Control Sample Data'!F14&gt;0),'Control Sample Data'!F14,$B$1),"")</f>
        <v>31.82</v>
      </c>
      <c r="S15" s="60" t="str">
        <f>IF(SUM('Control Sample Data'!G$3:G$98)&gt;10,IF(AND(ISNUMBER('Control Sample Data'!G14),'Control Sample Data'!G14&lt;$B$1, 'Control Sample Data'!G14&gt;0),'Control Sample Data'!G14,$B$1),"")</f>
        <v/>
      </c>
      <c r="T15" s="60" t="str">
        <f>IF(SUM('Control Sample Data'!H$3:H$98)&gt;10,IF(AND(ISNUMBER('Control Sample Data'!H14),'Control Sample Data'!H14&lt;$B$1, 'Control Sample Data'!H14&gt;0),'Control Sample Data'!H14,$B$1),"")</f>
        <v/>
      </c>
      <c r="U15" s="60" t="str">
        <f>IF(SUM('Control Sample Data'!I$3:I$98)&gt;10,IF(AND(ISNUMBER('Control Sample Data'!I14),'Control Sample Data'!I14&lt;$B$1, 'Control Sample Data'!I14&gt;0),'Control Sample Data'!I14,$B$1),"")</f>
        <v/>
      </c>
      <c r="V15" s="60" t="str">
        <f>IF(SUM('Control Sample Data'!J$3:J$98)&gt;10,IF(AND(ISNUMBER('Control Sample Data'!J14),'Control Sample Data'!J14&lt;$B$1, 'Control Sample Data'!J14&gt;0),'Control Sample Data'!J14,$B$1),"")</f>
        <v/>
      </c>
      <c r="W15" s="60" t="str">
        <f>IF(SUM('Control Sample Data'!K$3:K$98)&gt;10,IF(AND(ISNUMBER('Control Sample Data'!K14),'Control Sample Data'!K14&lt;$B$1, 'Control Sample Data'!K14&gt;0),'Control Sample Data'!K14,$B$1),"")</f>
        <v/>
      </c>
      <c r="X15" s="60" t="str">
        <f>IF(SUM('Control Sample Data'!L$3:L$98)&gt;10,IF(AND(ISNUMBER('Control Sample Data'!L14),'Control Sample Data'!L14&lt;$B$1, 'Control Sample Data'!L14&gt;0),'Control Sample Data'!L14,$B$1),"")</f>
        <v/>
      </c>
      <c r="Y15" s="60" t="str">
        <f>IF(SUM('Control Sample Data'!M$3:M$98)&gt;10,IF(AND(ISNUMBER('Control Sample Data'!M14),'Control Sample Data'!M14&lt;$B$1, 'Control Sample Data'!M14&gt;0),'Control Sample Data'!M14,$B$1),"")</f>
        <v/>
      </c>
      <c r="Z15" s="61" t="str">
        <f>IF(ISERROR(VLOOKUP('Choose Housekeeping Genes'!$C14,Calculations!$C$4:$M$99,2,0)),"",VLOOKUP('Choose Housekeeping Genes'!$C14,Calculations!$C$4:$M$99,2,0))</f>
        <v/>
      </c>
      <c r="AA15" s="61" t="str">
        <f>IF(ISERROR(VLOOKUP('Choose Housekeeping Genes'!$C14,Calculations!$C$4:$M$99,3,0)),"",VLOOKUP('Choose Housekeeping Genes'!$C14,Calculations!$C$4:$M$99,3,0))</f>
        <v/>
      </c>
      <c r="AB15" s="61" t="str">
        <f>IF(ISERROR(VLOOKUP('Choose Housekeeping Genes'!$C14,Calculations!$C$4:$M$99,4,0)),"",VLOOKUP('Choose Housekeeping Genes'!$C14,Calculations!$C$4:$M$99,4,0))</f>
        <v/>
      </c>
      <c r="AC15" s="61" t="str">
        <f>IF(ISERROR(VLOOKUP('Choose Housekeeping Genes'!$C14,Calculations!$C$4:$M$99,5,0)),"",VLOOKUP('Choose Housekeeping Genes'!$C14,Calculations!$C$4:$M$99,5,0))</f>
        <v/>
      </c>
      <c r="AD15" s="61" t="str">
        <f>IF(ISERROR(VLOOKUP('Choose Housekeeping Genes'!$C14,Calculations!$C$4:$M$99,6,0)),"",VLOOKUP('Choose Housekeeping Genes'!$C14,Calculations!$C$4:$M$99,6,0))</f>
        <v/>
      </c>
      <c r="AE15" s="61" t="str">
        <f>IF(ISERROR(VLOOKUP('Choose Housekeeping Genes'!$C14,Calculations!$C$4:$M$99,7,0)),"",VLOOKUP('Choose Housekeeping Genes'!$C14,Calculations!$C$4:$M$99,7,0))</f>
        <v/>
      </c>
      <c r="AF15" s="61" t="str">
        <f>IF(ISERROR(VLOOKUP('Choose Housekeeping Genes'!$C14,Calculations!$C$4:$M$99,8,0)),"",VLOOKUP('Choose Housekeeping Genes'!$C14,Calculations!$C$4:$M$99,8,0))</f>
        <v/>
      </c>
      <c r="AG15" s="61" t="str">
        <f>IF(ISERROR(VLOOKUP('Choose Housekeeping Genes'!$C14,Calculations!$C$4:$M$99,9,0)),"",VLOOKUP('Choose Housekeeping Genes'!$C14,Calculations!$C$4:$M$99,9,0))</f>
        <v/>
      </c>
      <c r="AH15" s="61" t="str">
        <f>IF(ISERROR(VLOOKUP('Choose Housekeeping Genes'!$C14,Calculations!$C$4:$M$99,10,0)),"",VLOOKUP('Choose Housekeeping Genes'!$C14,Calculations!$C$4:$M$99,10,0))</f>
        <v/>
      </c>
      <c r="AI15" s="61" t="str">
        <f>IF(ISERROR(VLOOKUP('Choose Housekeeping Genes'!$C14,Calculations!$C$4:$M$99,11,0)),"",VLOOKUP('Choose Housekeeping Genes'!$C14,Calculations!$C$4:$M$99,11,0))</f>
        <v/>
      </c>
      <c r="AJ15" s="61" t="str">
        <f>IF(ISERROR(VLOOKUP('Choose Housekeeping Genes'!$C14,Calculations!$C$4:$Y$99,14,0)),"",VLOOKUP('Choose Housekeeping Genes'!$C14,Calculations!$C$4:$Y$99,14,0))</f>
        <v/>
      </c>
      <c r="AK15" s="61" t="str">
        <f>IF(ISERROR(VLOOKUP('Choose Housekeeping Genes'!$C14,Calculations!$C$4:$Y$99,15,0)),"",VLOOKUP('Choose Housekeeping Genes'!$C14,Calculations!$C$4:$Y$99,15,0))</f>
        <v/>
      </c>
      <c r="AL15" s="61" t="str">
        <f>IF(ISERROR(VLOOKUP('Choose Housekeeping Genes'!$C14,Calculations!$C$4:$Y$99,16,0)),"",VLOOKUP('Choose Housekeeping Genes'!$C14,Calculations!$C$4:$Y$99,16,0))</f>
        <v/>
      </c>
      <c r="AM15" s="61" t="str">
        <f>IF(ISERROR(VLOOKUP('Choose Housekeeping Genes'!$C14,Calculations!$C$4:$Y$99,17,0)),"",VLOOKUP('Choose Housekeeping Genes'!$C14,Calculations!$C$4:$Y$99,17,0))</f>
        <v/>
      </c>
      <c r="AN15" s="61" t="str">
        <f>IF(ISERROR(VLOOKUP('Choose Housekeeping Genes'!$C14,Calculations!$C$4:$Y$99,18,0)),"",VLOOKUP('Choose Housekeeping Genes'!$C14,Calculations!$C$4:$Y$99,18,0))</f>
        <v/>
      </c>
      <c r="AO15" s="61" t="str">
        <f>IF(ISERROR(VLOOKUP('Choose Housekeeping Genes'!$C14,Calculations!$C$4:$Y$99,19,0)),"",VLOOKUP('Choose Housekeeping Genes'!$C14,Calculations!$C$4:$Y$99,19,0))</f>
        <v/>
      </c>
      <c r="AP15" s="61" t="str">
        <f>IF(ISERROR(VLOOKUP('Choose Housekeeping Genes'!$C14,Calculations!$C$4:$Y$99,20,0)),"",VLOOKUP('Choose Housekeeping Genes'!$C14,Calculations!$C$4:$Y$99,20,0))</f>
        <v/>
      </c>
      <c r="AQ15" s="61" t="str">
        <f>IF(ISERROR(VLOOKUP('Choose Housekeeping Genes'!$C14,Calculations!$C$4:$Y$99,21,0)),"",VLOOKUP('Choose Housekeeping Genes'!$C14,Calculations!$C$4:$Y$99,21,0))</f>
        <v/>
      </c>
      <c r="AR15" s="61" t="str">
        <f>IF(ISERROR(VLOOKUP('Choose Housekeeping Genes'!$C14,Calculations!$C$4:$Y$99,22,0)),"",VLOOKUP('Choose Housekeeping Genes'!$C14,Calculations!$C$4:$Y$99,22,0))</f>
        <v/>
      </c>
      <c r="AS15" s="61" t="str">
        <f>IF(ISERROR(VLOOKUP('Choose Housekeeping Genes'!$C14,Calculations!$C$4:$Y$99,23,0)),"",VLOOKUP('Choose Housekeeping Genes'!$C14,Calculations!$C$4:$Y$99,23,0))</f>
        <v/>
      </c>
      <c r="AT15" s="74">
        <f t="shared" si="0"/>
        <v>2.6400000000000006</v>
      </c>
      <c r="AU15" s="74">
        <f t="shared" si="1"/>
        <v>2.5250000000000021</v>
      </c>
      <c r="AV15" s="74">
        <f t="shared" si="2"/>
        <v>2.6999999999999993</v>
      </c>
      <c r="AW15" s="74" t="str">
        <f t="shared" si="3"/>
        <v/>
      </c>
      <c r="AX15" s="74" t="str">
        <f t="shared" si="4"/>
        <v/>
      </c>
      <c r="AY15" s="74" t="str">
        <f t="shared" si="5"/>
        <v/>
      </c>
      <c r="AZ15" s="74" t="str">
        <f t="shared" si="6"/>
        <v/>
      </c>
      <c r="BA15" s="74" t="str">
        <f t="shared" si="7"/>
        <v/>
      </c>
      <c r="BB15" s="74" t="str">
        <f t="shared" si="8"/>
        <v/>
      </c>
      <c r="BC15" s="74" t="str">
        <f t="shared" si="9"/>
        <v/>
      </c>
      <c r="BD15" s="74">
        <f t="shared" si="10"/>
        <v>7.5733333333333341</v>
      </c>
      <c r="BE15" s="74">
        <f t="shared" si="11"/>
        <v>7.6616666666666653</v>
      </c>
      <c r="BF15" s="74">
        <f t="shared" si="12"/>
        <v>7.4149999999999991</v>
      </c>
      <c r="BG15" s="74" t="str">
        <f t="shared" si="13"/>
        <v/>
      </c>
      <c r="BH15" s="74" t="str">
        <f t="shared" si="14"/>
        <v/>
      </c>
      <c r="BI15" s="74" t="str">
        <f t="shared" si="15"/>
        <v/>
      </c>
      <c r="BJ15" s="74" t="str">
        <f t="shared" si="16"/>
        <v/>
      </c>
      <c r="BK15" s="74" t="str">
        <f t="shared" si="17"/>
        <v/>
      </c>
      <c r="BL15" s="74" t="str">
        <f t="shared" si="18"/>
        <v/>
      </c>
      <c r="BM15" s="74" t="str">
        <f t="shared" si="19"/>
        <v/>
      </c>
      <c r="BN15" s="62">
        <f t="shared" si="21"/>
        <v>2.6216666666666675</v>
      </c>
      <c r="BO15" s="62">
        <f t="shared" si="22"/>
        <v>7.55</v>
      </c>
      <c r="BP15" s="9">
        <f t="shared" si="23"/>
        <v>0.16042823719536298</v>
      </c>
      <c r="BQ15" s="9">
        <f t="shared" si="24"/>
        <v>0.17373977748029187</v>
      </c>
      <c r="BR15" s="9">
        <f t="shared" si="25"/>
        <v>0.15389305166811462</v>
      </c>
      <c r="BS15" s="9" t="str">
        <f t="shared" si="26"/>
        <v/>
      </c>
      <c r="BT15" s="9" t="str">
        <f t="shared" si="27"/>
        <v/>
      </c>
      <c r="BU15" s="9" t="str">
        <f t="shared" si="28"/>
        <v/>
      </c>
      <c r="BV15" s="9" t="str">
        <f t="shared" si="29"/>
        <v/>
      </c>
      <c r="BW15" s="9" t="str">
        <f t="shared" si="30"/>
        <v/>
      </c>
      <c r="BX15" s="9" t="str">
        <f t="shared" si="31"/>
        <v/>
      </c>
      <c r="BY15" s="9" t="str">
        <f t="shared" si="32"/>
        <v/>
      </c>
      <c r="BZ15" s="9">
        <f t="shared" si="33"/>
        <v>5.2504859359117839E-3</v>
      </c>
      <c r="CA15" s="9">
        <f t="shared" si="34"/>
        <v>4.9386530426638233E-3</v>
      </c>
      <c r="CB15" s="9">
        <f t="shared" si="35"/>
        <v>5.859527301897734E-3</v>
      </c>
      <c r="CC15" s="9" t="str">
        <f t="shared" si="36"/>
        <v/>
      </c>
      <c r="CD15" s="9" t="str">
        <f t="shared" si="37"/>
        <v/>
      </c>
      <c r="CE15" s="9" t="str">
        <f t="shared" si="38"/>
        <v/>
      </c>
      <c r="CF15" s="9" t="str">
        <f t="shared" si="39"/>
        <v/>
      </c>
      <c r="CG15" s="9" t="str">
        <f t="shared" si="40"/>
        <v/>
      </c>
      <c r="CH15" s="9" t="str">
        <f t="shared" si="41"/>
        <v/>
      </c>
      <c r="CI15" s="9" t="str">
        <f t="shared" si="42"/>
        <v/>
      </c>
    </row>
    <row r="16" spans="1:87">
      <c r="A16" s="188"/>
      <c r="B16" s="57" t="str">
        <f>IF('Gene Table'!D15="","",'Gene Table'!D15)</f>
        <v>NM_002542</v>
      </c>
      <c r="C16" s="57" t="s">
        <v>1754</v>
      </c>
      <c r="D16" s="60">
        <f>IF(SUM('Test Sample Data'!D$3:D$98)&gt;10,IF(AND(ISNUMBER('Test Sample Data'!D15),'Test Sample Data'!D15&lt;$B$1, 'Test Sample Data'!D15&gt;0),'Test Sample Data'!D15,$B$1),"")</f>
        <v>26.45</v>
      </c>
      <c r="E16" s="60">
        <f>IF(SUM('Test Sample Data'!E$3:E$98)&gt;10,IF(AND(ISNUMBER('Test Sample Data'!E15),'Test Sample Data'!E15&lt;$B$1, 'Test Sample Data'!E15&gt;0),'Test Sample Data'!E15,$B$1),"")</f>
        <v>26.59</v>
      </c>
      <c r="F16" s="60">
        <f>IF(SUM('Test Sample Data'!F$3:F$98)&gt;10,IF(AND(ISNUMBER('Test Sample Data'!F15),'Test Sample Data'!F15&lt;$B$1, 'Test Sample Data'!F15&gt;0),'Test Sample Data'!F15,$B$1),"")</f>
        <v>26.53</v>
      </c>
      <c r="G16" s="60" t="str">
        <f>IF(SUM('Test Sample Data'!G$3:G$98)&gt;10,IF(AND(ISNUMBER('Test Sample Data'!G15),'Test Sample Data'!G15&lt;$B$1, 'Test Sample Data'!G15&gt;0),'Test Sample Data'!G15,$B$1),"")</f>
        <v/>
      </c>
      <c r="H16" s="60" t="str">
        <f>IF(SUM('Test Sample Data'!H$3:H$98)&gt;10,IF(AND(ISNUMBER('Test Sample Data'!H15),'Test Sample Data'!H15&lt;$B$1, 'Test Sample Data'!H15&gt;0),'Test Sample Data'!H15,$B$1),"")</f>
        <v/>
      </c>
      <c r="I16" s="60" t="str">
        <f>IF(SUM('Test Sample Data'!I$3:I$98)&gt;10,IF(AND(ISNUMBER('Test Sample Data'!I15),'Test Sample Data'!I15&lt;$B$1, 'Test Sample Data'!I15&gt;0),'Test Sample Data'!I15,$B$1),"")</f>
        <v/>
      </c>
      <c r="J16" s="60" t="str">
        <f>IF(SUM('Test Sample Data'!J$3:J$98)&gt;10,IF(AND(ISNUMBER('Test Sample Data'!J15),'Test Sample Data'!J15&lt;$B$1, 'Test Sample Data'!J15&gt;0),'Test Sample Data'!J15,$B$1),"")</f>
        <v/>
      </c>
      <c r="K16" s="60" t="str">
        <f>IF(SUM('Test Sample Data'!K$3:K$98)&gt;10,IF(AND(ISNUMBER('Test Sample Data'!K15),'Test Sample Data'!K15&lt;$B$1, 'Test Sample Data'!K15&gt;0),'Test Sample Data'!K15,$B$1),"")</f>
        <v/>
      </c>
      <c r="L16" s="60" t="str">
        <f>IF(SUM('Test Sample Data'!L$3:L$98)&gt;10,IF(AND(ISNUMBER('Test Sample Data'!L15),'Test Sample Data'!L15&lt;$B$1, 'Test Sample Data'!L15&gt;0),'Test Sample Data'!L15,$B$1),"")</f>
        <v/>
      </c>
      <c r="M16" s="60" t="str">
        <f>IF(SUM('Test Sample Data'!M$3:M$98)&gt;10,IF(AND(ISNUMBER('Test Sample Data'!M15),'Test Sample Data'!M15&lt;$B$1, 'Test Sample Data'!M15&gt;0),'Test Sample Data'!M15,$B$1),"")</f>
        <v/>
      </c>
      <c r="N16" s="60" t="str">
        <f>'Gene Table'!D15</f>
        <v>NM_002542</v>
      </c>
      <c r="O16" s="57" t="s">
        <v>1754</v>
      </c>
      <c r="P16" s="60">
        <f>IF(SUM('Control Sample Data'!D$3:D$98)&gt;10,IF(AND(ISNUMBER('Control Sample Data'!D15),'Control Sample Data'!D15&lt;$B$1, 'Control Sample Data'!D15&gt;0),'Control Sample Data'!D15,$B$1),"")</f>
        <v>31.36</v>
      </c>
      <c r="Q16" s="60">
        <f>IF(SUM('Control Sample Data'!E$3:E$98)&gt;10,IF(AND(ISNUMBER('Control Sample Data'!E15),'Control Sample Data'!E15&lt;$B$1, 'Control Sample Data'!E15&gt;0),'Control Sample Data'!E15,$B$1),"")</f>
        <v>31.73</v>
      </c>
      <c r="R16" s="60">
        <f>IF(SUM('Control Sample Data'!F$3:F$98)&gt;10,IF(AND(ISNUMBER('Control Sample Data'!F15),'Control Sample Data'!F15&lt;$B$1, 'Control Sample Data'!F15&gt;0),'Control Sample Data'!F15,$B$1),"")</f>
        <v>31.76</v>
      </c>
      <c r="S16" s="60" t="str">
        <f>IF(SUM('Control Sample Data'!G$3:G$98)&gt;10,IF(AND(ISNUMBER('Control Sample Data'!G15),'Control Sample Data'!G15&lt;$B$1, 'Control Sample Data'!G15&gt;0),'Control Sample Data'!G15,$B$1),"")</f>
        <v/>
      </c>
      <c r="T16" s="60" t="str">
        <f>IF(SUM('Control Sample Data'!H$3:H$98)&gt;10,IF(AND(ISNUMBER('Control Sample Data'!H15),'Control Sample Data'!H15&lt;$B$1, 'Control Sample Data'!H15&gt;0),'Control Sample Data'!H15,$B$1),"")</f>
        <v/>
      </c>
      <c r="U16" s="60" t="str">
        <f>IF(SUM('Control Sample Data'!I$3:I$98)&gt;10,IF(AND(ISNUMBER('Control Sample Data'!I15),'Control Sample Data'!I15&lt;$B$1, 'Control Sample Data'!I15&gt;0),'Control Sample Data'!I15,$B$1),"")</f>
        <v/>
      </c>
      <c r="V16" s="60" t="str">
        <f>IF(SUM('Control Sample Data'!J$3:J$98)&gt;10,IF(AND(ISNUMBER('Control Sample Data'!J15),'Control Sample Data'!J15&lt;$B$1, 'Control Sample Data'!J15&gt;0),'Control Sample Data'!J15,$B$1),"")</f>
        <v/>
      </c>
      <c r="W16" s="60" t="str">
        <f>IF(SUM('Control Sample Data'!K$3:K$98)&gt;10,IF(AND(ISNUMBER('Control Sample Data'!K15),'Control Sample Data'!K15&lt;$B$1, 'Control Sample Data'!K15&gt;0),'Control Sample Data'!K15,$B$1),"")</f>
        <v/>
      </c>
      <c r="X16" s="60" t="str">
        <f>IF(SUM('Control Sample Data'!L$3:L$98)&gt;10,IF(AND(ISNUMBER('Control Sample Data'!L15),'Control Sample Data'!L15&lt;$B$1, 'Control Sample Data'!L15&gt;0),'Control Sample Data'!L15,$B$1),"")</f>
        <v/>
      </c>
      <c r="Y16" s="60" t="str">
        <f>IF(SUM('Control Sample Data'!M$3:M$98)&gt;10,IF(AND(ISNUMBER('Control Sample Data'!M15),'Control Sample Data'!M15&lt;$B$1, 'Control Sample Data'!M15&gt;0),'Control Sample Data'!M15,$B$1),"")</f>
        <v/>
      </c>
      <c r="Z16" s="61" t="str">
        <f>IF(ISERROR(VLOOKUP('Choose Housekeeping Genes'!$C15,Calculations!$C$4:$M$99,2,0)),"",VLOOKUP('Choose Housekeeping Genes'!$C15,Calculations!$C$4:$M$99,2,0))</f>
        <v/>
      </c>
      <c r="AA16" s="61" t="str">
        <f>IF(ISERROR(VLOOKUP('Choose Housekeeping Genes'!$C15,Calculations!$C$4:$M$99,3,0)),"",VLOOKUP('Choose Housekeeping Genes'!$C15,Calculations!$C$4:$M$99,3,0))</f>
        <v/>
      </c>
      <c r="AB16" s="61" t="str">
        <f>IF(ISERROR(VLOOKUP('Choose Housekeeping Genes'!$C15,Calculations!$C$4:$M$99,4,0)),"",VLOOKUP('Choose Housekeeping Genes'!$C15,Calculations!$C$4:$M$99,4,0))</f>
        <v/>
      </c>
      <c r="AC16" s="61" t="str">
        <f>IF(ISERROR(VLOOKUP('Choose Housekeeping Genes'!$C15,Calculations!$C$4:$M$99,5,0)),"",VLOOKUP('Choose Housekeeping Genes'!$C15,Calculations!$C$4:$M$99,5,0))</f>
        <v/>
      </c>
      <c r="AD16" s="61" t="str">
        <f>IF(ISERROR(VLOOKUP('Choose Housekeeping Genes'!$C15,Calculations!$C$4:$M$99,6,0)),"",VLOOKUP('Choose Housekeeping Genes'!$C15,Calculations!$C$4:$M$99,6,0))</f>
        <v/>
      </c>
      <c r="AE16" s="61" t="str">
        <f>IF(ISERROR(VLOOKUP('Choose Housekeeping Genes'!$C15,Calculations!$C$4:$M$99,7,0)),"",VLOOKUP('Choose Housekeeping Genes'!$C15,Calculations!$C$4:$M$99,7,0))</f>
        <v/>
      </c>
      <c r="AF16" s="61" t="str">
        <f>IF(ISERROR(VLOOKUP('Choose Housekeeping Genes'!$C15,Calculations!$C$4:$M$99,8,0)),"",VLOOKUP('Choose Housekeeping Genes'!$C15,Calculations!$C$4:$M$99,8,0))</f>
        <v/>
      </c>
      <c r="AG16" s="61" t="str">
        <f>IF(ISERROR(VLOOKUP('Choose Housekeeping Genes'!$C15,Calculations!$C$4:$M$99,9,0)),"",VLOOKUP('Choose Housekeeping Genes'!$C15,Calculations!$C$4:$M$99,9,0))</f>
        <v/>
      </c>
      <c r="AH16" s="61" t="str">
        <f>IF(ISERROR(VLOOKUP('Choose Housekeeping Genes'!$C15,Calculations!$C$4:$M$99,10,0)),"",VLOOKUP('Choose Housekeeping Genes'!$C15,Calculations!$C$4:$M$99,10,0))</f>
        <v/>
      </c>
      <c r="AI16" s="61" t="str">
        <f>IF(ISERROR(VLOOKUP('Choose Housekeeping Genes'!$C15,Calculations!$C$4:$M$99,11,0)),"",VLOOKUP('Choose Housekeeping Genes'!$C15,Calculations!$C$4:$M$99,11,0))</f>
        <v/>
      </c>
      <c r="AJ16" s="61" t="str">
        <f>IF(ISERROR(VLOOKUP('Choose Housekeeping Genes'!$C15,Calculations!$C$4:$Y$99,14,0)),"",VLOOKUP('Choose Housekeeping Genes'!$C15,Calculations!$C$4:$Y$99,14,0))</f>
        <v/>
      </c>
      <c r="AK16" s="61" t="str">
        <f>IF(ISERROR(VLOOKUP('Choose Housekeeping Genes'!$C15,Calculations!$C$4:$Y$99,15,0)),"",VLOOKUP('Choose Housekeeping Genes'!$C15,Calculations!$C$4:$Y$99,15,0))</f>
        <v/>
      </c>
      <c r="AL16" s="61" t="str">
        <f>IF(ISERROR(VLOOKUP('Choose Housekeeping Genes'!$C15,Calculations!$C$4:$Y$99,16,0)),"",VLOOKUP('Choose Housekeeping Genes'!$C15,Calculations!$C$4:$Y$99,16,0))</f>
        <v/>
      </c>
      <c r="AM16" s="61" t="str">
        <f>IF(ISERROR(VLOOKUP('Choose Housekeeping Genes'!$C15,Calculations!$C$4:$Y$99,17,0)),"",VLOOKUP('Choose Housekeeping Genes'!$C15,Calculations!$C$4:$Y$99,17,0))</f>
        <v/>
      </c>
      <c r="AN16" s="61" t="str">
        <f>IF(ISERROR(VLOOKUP('Choose Housekeeping Genes'!$C15,Calculations!$C$4:$Y$99,18,0)),"",VLOOKUP('Choose Housekeeping Genes'!$C15,Calculations!$C$4:$Y$99,18,0))</f>
        <v/>
      </c>
      <c r="AO16" s="61" t="str">
        <f>IF(ISERROR(VLOOKUP('Choose Housekeeping Genes'!$C15,Calculations!$C$4:$Y$99,19,0)),"",VLOOKUP('Choose Housekeeping Genes'!$C15,Calculations!$C$4:$Y$99,19,0))</f>
        <v/>
      </c>
      <c r="AP16" s="61" t="str">
        <f>IF(ISERROR(VLOOKUP('Choose Housekeeping Genes'!$C15,Calculations!$C$4:$Y$99,20,0)),"",VLOOKUP('Choose Housekeeping Genes'!$C15,Calculations!$C$4:$Y$99,20,0))</f>
        <v/>
      </c>
      <c r="AQ16" s="61" t="str">
        <f>IF(ISERROR(VLOOKUP('Choose Housekeeping Genes'!$C15,Calculations!$C$4:$Y$99,21,0)),"",VLOOKUP('Choose Housekeeping Genes'!$C15,Calculations!$C$4:$Y$99,21,0))</f>
        <v/>
      </c>
      <c r="AR16" s="61" t="str">
        <f>IF(ISERROR(VLOOKUP('Choose Housekeeping Genes'!$C15,Calculations!$C$4:$Y$99,22,0)),"",VLOOKUP('Choose Housekeeping Genes'!$C15,Calculations!$C$4:$Y$99,22,0))</f>
        <v/>
      </c>
      <c r="AS16" s="61" t="str">
        <f>IF(ISERROR(VLOOKUP('Choose Housekeeping Genes'!$C15,Calculations!$C$4:$Y$99,23,0)),"",VLOOKUP('Choose Housekeeping Genes'!$C15,Calculations!$C$4:$Y$99,23,0))</f>
        <v/>
      </c>
      <c r="AT16" s="74">
        <f t="shared" si="0"/>
        <v>3.3900000000000006</v>
      </c>
      <c r="AU16" s="74">
        <f t="shared" si="1"/>
        <v>3.4450000000000003</v>
      </c>
      <c r="AV16" s="74">
        <f t="shared" si="2"/>
        <v>3.370000000000001</v>
      </c>
      <c r="AW16" s="74" t="str">
        <f t="shared" si="3"/>
        <v/>
      </c>
      <c r="AX16" s="74" t="str">
        <f t="shared" si="4"/>
        <v/>
      </c>
      <c r="AY16" s="74" t="str">
        <f t="shared" si="5"/>
        <v/>
      </c>
      <c r="AZ16" s="74" t="str">
        <f t="shared" si="6"/>
        <v/>
      </c>
      <c r="BA16" s="74" t="str">
        <f t="shared" si="7"/>
        <v/>
      </c>
      <c r="BB16" s="74" t="str">
        <f t="shared" si="8"/>
        <v/>
      </c>
      <c r="BC16" s="74" t="str">
        <f t="shared" si="9"/>
        <v/>
      </c>
      <c r="BD16" s="74">
        <f t="shared" si="10"/>
        <v>7.0833333333333321</v>
      </c>
      <c r="BE16" s="74">
        <f t="shared" si="11"/>
        <v>7.4216666666666669</v>
      </c>
      <c r="BF16" s="74">
        <f t="shared" si="12"/>
        <v>7.3550000000000004</v>
      </c>
      <c r="BG16" s="74" t="str">
        <f t="shared" si="13"/>
        <v/>
      </c>
      <c r="BH16" s="74" t="str">
        <f t="shared" si="14"/>
        <v/>
      </c>
      <c r="BI16" s="74" t="str">
        <f t="shared" si="15"/>
        <v/>
      </c>
      <c r="BJ16" s="74" t="str">
        <f t="shared" si="16"/>
        <v/>
      </c>
      <c r="BK16" s="74" t="str">
        <f t="shared" si="17"/>
        <v/>
      </c>
      <c r="BL16" s="74" t="str">
        <f t="shared" si="18"/>
        <v/>
      </c>
      <c r="BM16" s="74" t="str">
        <f t="shared" si="19"/>
        <v/>
      </c>
      <c r="BN16" s="62">
        <f t="shared" si="21"/>
        <v>3.4016666666666673</v>
      </c>
      <c r="BO16" s="62">
        <f t="shared" si="22"/>
        <v>7.2866666666666662</v>
      </c>
      <c r="BP16" s="9">
        <f t="shared" si="23"/>
        <v>9.5391200560034903E-2</v>
      </c>
      <c r="BQ16" s="9">
        <f t="shared" si="24"/>
        <v>9.1823039579894294E-2</v>
      </c>
      <c r="BR16" s="9">
        <f t="shared" si="25"/>
        <v>9.6722812096399283E-2</v>
      </c>
      <c r="BS16" s="9" t="str">
        <f t="shared" si="26"/>
        <v/>
      </c>
      <c r="BT16" s="9" t="str">
        <f t="shared" si="27"/>
        <v/>
      </c>
      <c r="BU16" s="9" t="str">
        <f t="shared" si="28"/>
        <v/>
      </c>
      <c r="BV16" s="9" t="str">
        <f t="shared" si="29"/>
        <v/>
      </c>
      <c r="BW16" s="9" t="str">
        <f t="shared" si="30"/>
        <v/>
      </c>
      <c r="BX16" s="9" t="str">
        <f t="shared" si="31"/>
        <v/>
      </c>
      <c r="BY16" s="9" t="str">
        <f t="shared" si="32"/>
        <v/>
      </c>
      <c r="BZ16" s="9">
        <f t="shared" si="33"/>
        <v>7.3740180678257376E-3</v>
      </c>
      <c r="CA16" s="9">
        <f t="shared" si="34"/>
        <v>5.8325130007325868E-3</v>
      </c>
      <c r="CB16" s="9">
        <f t="shared" si="35"/>
        <v>6.1083565869421378E-3</v>
      </c>
      <c r="CC16" s="9" t="str">
        <f t="shared" si="36"/>
        <v/>
      </c>
      <c r="CD16" s="9" t="str">
        <f t="shared" si="37"/>
        <v/>
      </c>
      <c r="CE16" s="9" t="str">
        <f t="shared" si="38"/>
        <v/>
      </c>
      <c r="CF16" s="9" t="str">
        <f t="shared" si="39"/>
        <v/>
      </c>
      <c r="CG16" s="9" t="str">
        <f t="shared" si="40"/>
        <v/>
      </c>
      <c r="CH16" s="9" t="str">
        <f t="shared" si="41"/>
        <v/>
      </c>
      <c r="CI16" s="9" t="str">
        <f t="shared" si="42"/>
        <v/>
      </c>
    </row>
    <row r="17" spans="1:87">
      <c r="A17" s="188"/>
      <c r="B17" s="57" t="str">
        <f>IF('Gene Table'!D16="","",'Gene Table'!D16)</f>
        <v>NM_000376</v>
      </c>
      <c r="C17" s="57" t="s">
        <v>1755</v>
      </c>
      <c r="D17" s="60">
        <f>IF(SUM('Test Sample Data'!D$3:D$98)&gt;10,IF(AND(ISNUMBER('Test Sample Data'!D16),'Test Sample Data'!D16&lt;$B$1, 'Test Sample Data'!D16&gt;0),'Test Sample Data'!D16,$B$1),"")</f>
        <v>25.28</v>
      </c>
      <c r="E17" s="60">
        <f>IF(SUM('Test Sample Data'!E$3:E$98)&gt;10,IF(AND(ISNUMBER('Test Sample Data'!E16),'Test Sample Data'!E16&lt;$B$1, 'Test Sample Data'!E16&gt;0),'Test Sample Data'!E16,$B$1),"")</f>
        <v>25.36</v>
      </c>
      <c r="F17" s="60">
        <f>IF(SUM('Test Sample Data'!F$3:F$98)&gt;10,IF(AND(ISNUMBER('Test Sample Data'!F16),'Test Sample Data'!F16&lt;$B$1, 'Test Sample Data'!F16&gt;0),'Test Sample Data'!F16,$B$1),"")</f>
        <v>25.37</v>
      </c>
      <c r="G17" s="60" t="str">
        <f>IF(SUM('Test Sample Data'!G$3:G$98)&gt;10,IF(AND(ISNUMBER('Test Sample Data'!G16),'Test Sample Data'!G16&lt;$B$1, 'Test Sample Data'!G16&gt;0),'Test Sample Data'!G16,$B$1),"")</f>
        <v/>
      </c>
      <c r="H17" s="60" t="str">
        <f>IF(SUM('Test Sample Data'!H$3:H$98)&gt;10,IF(AND(ISNUMBER('Test Sample Data'!H16),'Test Sample Data'!H16&lt;$B$1, 'Test Sample Data'!H16&gt;0),'Test Sample Data'!H16,$B$1),"")</f>
        <v/>
      </c>
      <c r="I17" s="60" t="str">
        <f>IF(SUM('Test Sample Data'!I$3:I$98)&gt;10,IF(AND(ISNUMBER('Test Sample Data'!I16),'Test Sample Data'!I16&lt;$B$1, 'Test Sample Data'!I16&gt;0),'Test Sample Data'!I16,$B$1),"")</f>
        <v/>
      </c>
      <c r="J17" s="60" t="str">
        <f>IF(SUM('Test Sample Data'!J$3:J$98)&gt;10,IF(AND(ISNUMBER('Test Sample Data'!J16),'Test Sample Data'!J16&lt;$B$1, 'Test Sample Data'!J16&gt;0),'Test Sample Data'!J16,$B$1),"")</f>
        <v/>
      </c>
      <c r="K17" s="60" t="str">
        <f>IF(SUM('Test Sample Data'!K$3:K$98)&gt;10,IF(AND(ISNUMBER('Test Sample Data'!K16),'Test Sample Data'!K16&lt;$B$1, 'Test Sample Data'!K16&gt;0),'Test Sample Data'!K16,$B$1),"")</f>
        <v/>
      </c>
      <c r="L17" s="60" t="str">
        <f>IF(SUM('Test Sample Data'!L$3:L$98)&gt;10,IF(AND(ISNUMBER('Test Sample Data'!L16),'Test Sample Data'!L16&lt;$B$1, 'Test Sample Data'!L16&gt;0),'Test Sample Data'!L16,$B$1),"")</f>
        <v/>
      </c>
      <c r="M17" s="60" t="str">
        <f>IF(SUM('Test Sample Data'!M$3:M$98)&gt;10,IF(AND(ISNUMBER('Test Sample Data'!M16),'Test Sample Data'!M16&lt;$B$1, 'Test Sample Data'!M16&gt;0),'Test Sample Data'!M16,$B$1),"")</f>
        <v/>
      </c>
      <c r="N17" s="60" t="str">
        <f>'Gene Table'!D16</f>
        <v>NM_000376</v>
      </c>
      <c r="O17" s="57" t="s">
        <v>1755</v>
      </c>
      <c r="P17" s="60">
        <f>IF(SUM('Control Sample Data'!D$3:D$98)&gt;10,IF(AND(ISNUMBER('Control Sample Data'!D16),'Control Sample Data'!D16&lt;$B$1, 'Control Sample Data'!D16&gt;0),'Control Sample Data'!D16,$B$1),"")</f>
        <v>29.46</v>
      </c>
      <c r="Q17" s="60">
        <f>IF(SUM('Control Sample Data'!E$3:E$98)&gt;10,IF(AND(ISNUMBER('Control Sample Data'!E16),'Control Sample Data'!E16&lt;$B$1, 'Control Sample Data'!E16&gt;0),'Control Sample Data'!E16,$B$1),"")</f>
        <v>29.52</v>
      </c>
      <c r="R17" s="60">
        <f>IF(SUM('Control Sample Data'!F$3:F$98)&gt;10,IF(AND(ISNUMBER('Control Sample Data'!F16),'Control Sample Data'!F16&lt;$B$1, 'Control Sample Data'!F16&gt;0),'Control Sample Data'!F16,$B$1),"")</f>
        <v>29.53</v>
      </c>
      <c r="S17" s="60" t="str">
        <f>IF(SUM('Control Sample Data'!G$3:G$98)&gt;10,IF(AND(ISNUMBER('Control Sample Data'!G16),'Control Sample Data'!G16&lt;$B$1, 'Control Sample Data'!G16&gt;0),'Control Sample Data'!G16,$B$1),"")</f>
        <v/>
      </c>
      <c r="T17" s="60" t="str">
        <f>IF(SUM('Control Sample Data'!H$3:H$98)&gt;10,IF(AND(ISNUMBER('Control Sample Data'!H16),'Control Sample Data'!H16&lt;$B$1, 'Control Sample Data'!H16&gt;0),'Control Sample Data'!H16,$B$1),"")</f>
        <v/>
      </c>
      <c r="U17" s="60" t="str">
        <f>IF(SUM('Control Sample Data'!I$3:I$98)&gt;10,IF(AND(ISNUMBER('Control Sample Data'!I16),'Control Sample Data'!I16&lt;$B$1, 'Control Sample Data'!I16&gt;0),'Control Sample Data'!I16,$B$1),"")</f>
        <v/>
      </c>
      <c r="V17" s="60" t="str">
        <f>IF(SUM('Control Sample Data'!J$3:J$98)&gt;10,IF(AND(ISNUMBER('Control Sample Data'!J16),'Control Sample Data'!J16&lt;$B$1, 'Control Sample Data'!J16&gt;0),'Control Sample Data'!J16,$B$1),"")</f>
        <v/>
      </c>
      <c r="W17" s="60" t="str">
        <f>IF(SUM('Control Sample Data'!K$3:K$98)&gt;10,IF(AND(ISNUMBER('Control Sample Data'!K16),'Control Sample Data'!K16&lt;$B$1, 'Control Sample Data'!K16&gt;0),'Control Sample Data'!K16,$B$1),"")</f>
        <v/>
      </c>
      <c r="X17" s="60" t="str">
        <f>IF(SUM('Control Sample Data'!L$3:L$98)&gt;10,IF(AND(ISNUMBER('Control Sample Data'!L16),'Control Sample Data'!L16&lt;$B$1, 'Control Sample Data'!L16&gt;0),'Control Sample Data'!L16,$B$1),"")</f>
        <v/>
      </c>
      <c r="Y17" s="60" t="str">
        <f>IF(SUM('Control Sample Data'!M$3:M$98)&gt;10,IF(AND(ISNUMBER('Control Sample Data'!M16),'Control Sample Data'!M16&lt;$B$1, 'Control Sample Data'!M16&gt;0),'Control Sample Data'!M16,$B$1),"")</f>
        <v/>
      </c>
      <c r="Z17" s="61" t="str">
        <f>IF(ISERROR(VLOOKUP('Choose Housekeeping Genes'!$C16,Calculations!$C$4:$M$99,2,0)),"",VLOOKUP('Choose Housekeeping Genes'!$C16,Calculations!$C$4:$M$99,2,0))</f>
        <v/>
      </c>
      <c r="AA17" s="61" t="str">
        <f>IF(ISERROR(VLOOKUP('Choose Housekeeping Genes'!$C16,Calculations!$C$4:$M$99,3,0)),"",VLOOKUP('Choose Housekeeping Genes'!$C16,Calculations!$C$4:$M$99,3,0))</f>
        <v/>
      </c>
      <c r="AB17" s="61" t="str">
        <f>IF(ISERROR(VLOOKUP('Choose Housekeeping Genes'!$C16,Calculations!$C$4:$M$99,4,0)),"",VLOOKUP('Choose Housekeeping Genes'!$C16,Calculations!$C$4:$M$99,4,0))</f>
        <v/>
      </c>
      <c r="AC17" s="61" t="str">
        <f>IF(ISERROR(VLOOKUP('Choose Housekeeping Genes'!$C16,Calculations!$C$4:$M$99,5,0)),"",VLOOKUP('Choose Housekeeping Genes'!$C16,Calculations!$C$4:$M$99,5,0))</f>
        <v/>
      </c>
      <c r="AD17" s="61" t="str">
        <f>IF(ISERROR(VLOOKUP('Choose Housekeeping Genes'!$C16,Calculations!$C$4:$M$99,6,0)),"",VLOOKUP('Choose Housekeeping Genes'!$C16,Calculations!$C$4:$M$99,6,0))</f>
        <v/>
      </c>
      <c r="AE17" s="61" t="str">
        <f>IF(ISERROR(VLOOKUP('Choose Housekeeping Genes'!$C16,Calculations!$C$4:$M$99,7,0)),"",VLOOKUP('Choose Housekeeping Genes'!$C16,Calculations!$C$4:$M$99,7,0))</f>
        <v/>
      </c>
      <c r="AF17" s="61" t="str">
        <f>IF(ISERROR(VLOOKUP('Choose Housekeeping Genes'!$C16,Calculations!$C$4:$M$99,8,0)),"",VLOOKUP('Choose Housekeeping Genes'!$C16,Calculations!$C$4:$M$99,8,0))</f>
        <v/>
      </c>
      <c r="AG17" s="61" t="str">
        <f>IF(ISERROR(VLOOKUP('Choose Housekeeping Genes'!$C16,Calculations!$C$4:$M$99,9,0)),"",VLOOKUP('Choose Housekeeping Genes'!$C16,Calculations!$C$4:$M$99,9,0))</f>
        <v/>
      </c>
      <c r="AH17" s="61" t="str">
        <f>IF(ISERROR(VLOOKUP('Choose Housekeeping Genes'!$C16,Calculations!$C$4:$M$99,10,0)),"",VLOOKUP('Choose Housekeeping Genes'!$C16,Calculations!$C$4:$M$99,10,0))</f>
        <v/>
      </c>
      <c r="AI17" s="61" t="str">
        <f>IF(ISERROR(VLOOKUP('Choose Housekeeping Genes'!$C16,Calculations!$C$4:$M$99,11,0)),"",VLOOKUP('Choose Housekeeping Genes'!$C16,Calculations!$C$4:$M$99,11,0))</f>
        <v/>
      </c>
      <c r="AJ17" s="61" t="str">
        <f>IF(ISERROR(VLOOKUP('Choose Housekeeping Genes'!$C16,Calculations!$C$4:$Y$99,14,0)),"",VLOOKUP('Choose Housekeeping Genes'!$C16,Calculations!$C$4:$Y$99,14,0))</f>
        <v/>
      </c>
      <c r="AK17" s="61" t="str">
        <f>IF(ISERROR(VLOOKUP('Choose Housekeeping Genes'!$C16,Calculations!$C$4:$Y$99,15,0)),"",VLOOKUP('Choose Housekeeping Genes'!$C16,Calculations!$C$4:$Y$99,15,0))</f>
        <v/>
      </c>
      <c r="AL17" s="61" t="str">
        <f>IF(ISERROR(VLOOKUP('Choose Housekeeping Genes'!$C16,Calculations!$C$4:$Y$99,16,0)),"",VLOOKUP('Choose Housekeeping Genes'!$C16,Calculations!$C$4:$Y$99,16,0))</f>
        <v/>
      </c>
      <c r="AM17" s="61" t="str">
        <f>IF(ISERROR(VLOOKUP('Choose Housekeeping Genes'!$C16,Calculations!$C$4:$Y$99,17,0)),"",VLOOKUP('Choose Housekeeping Genes'!$C16,Calculations!$C$4:$Y$99,17,0))</f>
        <v/>
      </c>
      <c r="AN17" s="61" t="str">
        <f>IF(ISERROR(VLOOKUP('Choose Housekeeping Genes'!$C16,Calculations!$C$4:$Y$99,18,0)),"",VLOOKUP('Choose Housekeeping Genes'!$C16,Calculations!$C$4:$Y$99,18,0))</f>
        <v/>
      </c>
      <c r="AO17" s="61" t="str">
        <f>IF(ISERROR(VLOOKUP('Choose Housekeeping Genes'!$C16,Calculations!$C$4:$Y$99,19,0)),"",VLOOKUP('Choose Housekeeping Genes'!$C16,Calculations!$C$4:$Y$99,19,0))</f>
        <v/>
      </c>
      <c r="AP17" s="61" t="str">
        <f>IF(ISERROR(VLOOKUP('Choose Housekeeping Genes'!$C16,Calculations!$C$4:$Y$99,20,0)),"",VLOOKUP('Choose Housekeeping Genes'!$C16,Calculations!$C$4:$Y$99,20,0))</f>
        <v/>
      </c>
      <c r="AQ17" s="61" t="str">
        <f>IF(ISERROR(VLOOKUP('Choose Housekeeping Genes'!$C16,Calculations!$C$4:$Y$99,21,0)),"",VLOOKUP('Choose Housekeeping Genes'!$C16,Calculations!$C$4:$Y$99,21,0))</f>
        <v/>
      </c>
      <c r="AR17" s="61" t="str">
        <f>IF(ISERROR(VLOOKUP('Choose Housekeeping Genes'!$C16,Calculations!$C$4:$Y$99,22,0)),"",VLOOKUP('Choose Housekeeping Genes'!$C16,Calculations!$C$4:$Y$99,22,0))</f>
        <v/>
      </c>
      <c r="AS17" s="61" t="str">
        <f>IF(ISERROR(VLOOKUP('Choose Housekeeping Genes'!$C16,Calculations!$C$4:$Y$99,23,0)),"",VLOOKUP('Choose Housekeeping Genes'!$C16,Calculations!$C$4:$Y$99,23,0))</f>
        <v/>
      </c>
      <c r="AT17" s="74">
        <f t="shared" si="0"/>
        <v>2.2200000000000024</v>
      </c>
      <c r="AU17" s="74">
        <f t="shared" si="1"/>
        <v>2.2149999999999999</v>
      </c>
      <c r="AV17" s="74">
        <f t="shared" si="2"/>
        <v>2.2100000000000009</v>
      </c>
      <c r="AW17" s="74" t="str">
        <f t="shared" si="3"/>
        <v/>
      </c>
      <c r="AX17" s="74" t="str">
        <f t="shared" si="4"/>
        <v/>
      </c>
      <c r="AY17" s="74" t="str">
        <f t="shared" si="5"/>
        <v/>
      </c>
      <c r="AZ17" s="74" t="str">
        <f t="shared" si="6"/>
        <v/>
      </c>
      <c r="BA17" s="74" t="str">
        <f t="shared" si="7"/>
        <v/>
      </c>
      <c r="BB17" s="74" t="str">
        <f t="shared" si="8"/>
        <v/>
      </c>
      <c r="BC17" s="74" t="str">
        <f t="shared" si="9"/>
        <v/>
      </c>
      <c r="BD17" s="74">
        <f t="shared" si="10"/>
        <v>5.1833333333333336</v>
      </c>
      <c r="BE17" s="74">
        <f t="shared" si="11"/>
        <v>5.211666666666666</v>
      </c>
      <c r="BF17" s="74">
        <f t="shared" si="12"/>
        <v>5.125</v>
      </c>
      <c r="BG17" s="74" t="str">
        <f t="shared" si="13"/>
        <v/>
      </c>
      <c r="BH17" s="74" t="str">
        <f t="shared" si="14"/>
        <v/>
      </c>
      <c r="BI17" s="74" t="str">
        <f t="shared" si="15"/>
        <v/>
      </c>
      <c r="BJ17" s="74" t="str">
        <f t="shared" si="16"/>
        <v/>
      </c>
      <c r="BK17" s="74" t="str">
        <f t="shared" si="17"/>
        <v/>
      </c>
      <c r="BL17" s="74" t="str">
        <f t="shared" si="18"/>
        <v/>
      </c>
      <c r="BM17" s="74" t="str">
        <f t="shared" si="19"/>
        <v/>
      </c>
      <c r="BN17" s="62">
        <f t="shared" si="21"/>
        <v>2.2150000000000012</v>
      </c>
      <c r="BO17" s="62">
        <f t="shared" si="22"/>
        <v>5.1733333333333329</v>
      </c>
      <c r="BP17" s="9">
        <f t="shared" si="23"/>
        <v>0.21464135910943807</v>
      </c>
      <c r="BQ17" s="9">
        <f t="shared" si="24"/>
        <v>0.21538653992800427</v>
      </c>
      <c r="BR17" s="9">
        <f t="shared" si="25"/>
        <v>0.21613430782696619</v>
      </c>
      <c r="BS17" s="9" t="str">
        <f t="shared" si="26"/>
        <v/>
      </c>
      <c r="BT17" s="9" t="str">
        <f t="shared" si="27"/>
        <v/>
      </c>
      <c r="BU17" s="9" t="str">
        <f t="shared" si="28"/>
        <v/>
      </c>
      <c r="BV17" s="9" t="str">
        <f t="shared" si="29"/>
        <v/>
      </c>
      <c r="BW17" s="9" t="str">
        <f t="shared" si="30"/>
        <v/>
      </c>
      <c r="BX17" s="9" t="str">
        <f t="shared" si="31"/>
        <v/>
      </c>
      <c r="BY17" s="9" t="str">
        <f t="shared" si="32"/>
        <v/>
      </c>
      <c r="BZ17" s="9">
        <f t="shared" si="33"/>
        <v>2.7520808549879636E-2</v>
      </c>
      <c r="CA17" s="9">
        <f t="shared" si="34"/>
        <v>2.6985595481685443E-2</v>
      </c>
      <c r="CB17" s="9">
        <f t="shared" si="35"/>
        <v>2.8656376350145982E-2</v>
      </c>
      <c r="CC17" s="9" t="str">
        <f t="shared" si="36"/>
        <v/>
      </c>
      <c r="CD17" s="9" t="str">
        <f t="shared" si="37"/>
        <v/>
      </c>
      <c r="CE17" s="9" t="str">
        <f t="shared" si="38"/>
        <v/>
      </c>
      <c r="CF17" s="9" t="str">
        <f t="shared" si="39"/>
        <v/>
      </c>
      <c r="CG17" s="9" t="str">
        <f t="shared" si="40"/>
        <v/>
      </c>
      <c r="CH17" s="9" t="str">
        <f t="shared" si="41"/>
        <v/>
      </c>
      <c r="CI17" s="9" t="str">
        <f t="shared" si="42"/>
        <v/>
      </c>
    </row>
    <row r="18" spans="1:87">
      <c r="A18" s="188"/>
      <c r="B18" s="57" t="str">
        <f>IF('Gene Table'!D17="","",'Gene Table'!D17)</f>
        <v>NM_000577</v>
      </c>
      <c r="C18" s="57" t="s">
        <v>1756</v>
      </c>
      <c r="D18" s="60">
        <f>IF(SUM('Test Sample Data'!D$3:D$98)&gt;10,IF(AND(ISNUMBER('Test Sample Data'!D17),'Test Sample Data'!D17&lt;$B$1, 'Test Sample Data'!D17&gt;0),'Test Sample Data'!D17,$B$1),"")</f>
        <v>27.97</v>
      </c>
      <c r="E18" s="60">
        <f>IF(SUM('Test Sample Data'!E$3:E$98)&gt;10,IF(AND(ISNUMBER('Test Sample Data'!E17),'Test Sample Data'!E17&lt;$B$1, 'Test Sample Data'!E17&gt;0),'Test Sample Data'!E17,$B$1),"")</f>
        <v>28.43</v>
      </c>
      <c r="F18" s="60">
        <f>IF(SUM('Test Sample Data'!F$3:F$98)&gt;10,IF(AND(ISNUMBER('Test Sample Data'!F17),'Test Sample Data'!F17&lt;$B$1, 'Test Sample Data'!F17&gt;0),'Test Sample Data'!F17,$B$1),"")</f>
        <v>28.16</v>
      </c>
      <c r="G18" s="60" t="str">
        <f>IF(SUM('Test Sample Data'!G$3:G$98)&gt;10,IF(AND(ISNUMBER('Test Sample Data'!G17),'Test Sample Data'!G17&lt;$B$1, 'Test Sample Data'!G17&gt;0),'Test Sample Data'!G17,$B$1),"")</f>
        <v/>
      </c>
      <c r="H18" s="60" t="str">
        <f>IF(SUM('Test Sample Data'!H$3:H$98)&gt;10,IF(AND(ISNUMBER('Test Sample Data'!H17),'Test Sample Data'!H17&lt;$B$1, 'Test Sample Data'!H17&gt;0),'Test Sample Data'!H17,$B$1),"")</f>
        <v/>
      </c>
      <c r="I18" s="60" t="str">
        <f>IF(SUM('Test Sample Data'!I$3:I$98)&gt;10,IF(AND(ISNUMBER('Test Sample Data'!I17),'Test Sample Data'!I17&lt;$B$1, 'Test Sample Data'!I17&gt;0),'Test Sample Data'!I17,$B$1),"")</f>
        <v/>
      </c>
      <c r="J18" s="60" t="str">
        <f>IF(SUM('Test Sample Data'!J$3:J$98)&gt;10,IF(AND(ISNUMBER('Test Sample Data'!J17),'Test Sample Data'!J17&lt;$B$1, 'Test Sample Data'!J17&gt;0),'Test Sample Data'!J17,$B$1),"")</f>
        <v/>
      </c>
      <c r="K18" s="60" t="str">
        <f>IF(SUM('Test Sample Data'!K$3:K$98)&gt;10,IF(AND(ISNUMBER('Test Sample Data'!K17),'Test Sample Data'!K17&lt;$B$1, 'Test Sample Data'!K17&gt;0),'Test Sample Data'!K17,$B$1),"")</f>
        <v/>
      </c>
      <c r="L18" s="60" t="str">
        <f>IF(SUM('Test Sample Data'!L$3:L$98)&gt;10,IF(AND(ISNUMBER('Test Sample Data'!L17),'Test Sample Data'!L17&lt;$B$1, 'Test Sample Data'!L17&gt;0),'Test Sample Data'!L17,$B$1),"")</f>
        <v/>
      </c>
      <c r="M18" s="60" t="str">
        <f>IF(SUM('Test Sample Data'!M$3:M$98)&gt;10,IF(AND(ISNUMBER('Test Sample Data'!M17),'Test Sample Data'!M17&lt;$B$1, 'Test Sample Data'!M17&gt;0),'Test Sample Data'!M17,$B$1),"")</f>
        <v/>
      </c>
      <c r="N18" s="60" t="str">
        <f>'Gene Table'!D17</f>
        <v>NM_000577</v>
      </c>
      <c r="O18" s="57" t="s">
        <v>1756</v>
      </c>
      <c r="P18" s="60">
        <f>IF(SUM('Control Sample Data'!D$3:D$98)&gt;10,IF(AND(ISNUMBER('Control Sample Data'!D17),'Control Sample Data'!D17&lt;$B$1, 'Control Sample Data'!D17&gt;0),'Control Sample Data'!D17,$B$1),"")</f>
        <v>30.18</v>
      </c>
      <c r="Q18" s="60">
        <f>IF(SUM('Control Sample Data'!E$3:E$98)&gt;10,IF(AND(ISNUMBER('Control Sample Data'!E17),'Control Sample Data'!E17&lt;$B$1, 'Control Sample Data'!E17&gt;0),'Control Sample Data'!E17,$B$1),"")</f>
        <v>30.38</v>
      </c>
      <c r="R18" s="60">
        <f>IF(SUM('Control Sample Data'!F$3:F$98)&gt;10,IF(AND(ISNUMBER('Control Sample Data'!F17),'Control Sample Data'!F17&lt;$B$1, 'Control Sample Data'!F17&gt;0),'Control Sample Data'!F17,$B$1),"")</f>
        <v>30.68</v>
      </c>
      <c r="S18" s="60" t="str">
        <f>IF(SUM('Control Sample Data'!G$3:G$98)&gt;10,IF(AND(ISNUMBER('Control Sample Data'!G17),'Control Sample Data'!G17&lt;$B$1, 'Control Sample Data'!G17&gt;0),'Control Sample Data'!G17,$B$1),"")</f>
        <v/>
      </c>
      <c r="T18" s="60" t="str">
        <f>IF(SUM('Control Sample Data'!H$3:H$98)&gt;10,IF(AND(ISNUMBER('Control Sample Data'!H17),'Control Sample Data'!H17&lt;$B$1, 'Control Sample Data'!H17&gt;0),'Control Sample Data'!H17,$B$1),"")</f>
        <v/>
      </c>
      <c r="U18" s="60" t="str">
        <f>IF(SUM('Control Sample Data'!I$3:I$98)&gt;10,IF(AND(ISNUMBER('Control Sample Data'!I17),'Control Sample Data'!I17&lt;$B$1, 'Control Sample Data'!I17&gt;0),'Control Sample Data'!I17,$B$1),"")</f>
        <v/>
      </c>
      <c r="V18" s="60" t="str">
        <f>IF(SUM('Control Sample Data'!J$3:J$98)&gt;10,IF(AND(ISNUMBER('Control Sample Data'!J17),'Control Sample Data'!J17&lt;$B$1, 'Control Sample Data'!J17&gt;0),'Control Sample Data'!J17,$B$1),"")</f>
        <v/>
      </c>
      <c r="W18" s="60" t="str">
        <f>IF(SUM('Control Sample Data'!K$3:K$98)&gt;10,IF(AND(ISNUMBER('Control Sample Data'!K17),'Control Sample Data'!K17&lt;$B$1, 'Control Sample Data'!K17&gt;0),'Control Sample Data'!K17,$B$1),"")</f>
        <v/>
      </c>
      <c r="X18" s="60" t="str">
        <f>IF(SUM('Control Sample Data'!L$3:L$98)&gt;10,IF(AND(ISNUMBER('Control Sample Data'!L17),'Control Sample Data'!L17&lt;$B$1, 'Control Sample Data'!L17&gt;0),'Control Sample Data'!L17,$B$1),"")</f>
        <v/>
      </c>
      <c r="Y18" s="60" t="str">
        <f>IF(SUM('Control Sample Data'!M$3:M$98)&gt;10,IF(AND(ISNUMBER('Control Sample Data'!M17),'Control Sample Data'!M17&lt;$B$1, 'Control Sample Data'!M17&gt;0),'Control Sample Data'!M17,$B$1),"")</f>
        <v/>
      </c>
      <c r="Z18" s="61" t="str">
        <f>IF(ISERROR(VLOOKUP('Choose Housekeeping Genes'!$C17,Calculations!$C$4:$M$99,2,0)),"",VLOOKUP('Choose Housekeeping Genes'!$C17,Calculations!$C$4:$M$99,2,0))</f>
        <v/>
      </c>
      <c r="AA18" s="61" t="str">
        <f>IF(ISERROR(VLOOKUP('Choose Housekeeping Genes'!$C17,Calculations!$C$4:$M$99,3,0)),"",VLOOKUP('Choose Housekeeping Genes'!$C17,Calculations!$C$4:$M$99,3,0))</f>
        <v/>
      </c>
      <c r="AB18" s="61" t="str">
        <f>IF(ISERROR(VLOOKUP('Choose Housekeeping Genes'!$C17,Calculations!$C$4:$M$99,4,0)),"",VLOOKUP('Choose Housekeeping Genes'!$C17,Calculations!$C$4:$M$99,4,0))</f>
        <v/>
      </c>
      <c r="AC18" s="61" t="str">
        <f>IF(ISERROR(VLOOKUP('Choose Housekeeping Genes'!$C17,Calculations!$C$4:$M$99,5,0)),"",VLOOKUP('Choose Housekeeping Genes'!$C17,Calculations!$C$4:$M$99,5,0))</f>
        <v/>
      </c>
      <c r="AD18" s="61" t="str">
        <f>IF(ISERROR(VLOOKUP('Choose Housekeeping Genes'!$C17,Calculations!$C$4:$M$99,6,0)),"",VLOOKUP('Choose Housekeeping Genes'!$C17,Calculations!$C$4:$M$99,6,0))</f>
        <v/>
      </c>
      <c r="AE18" s="61" t="str">
        <f>IF(ISERROR(VLOOKUP('Choose Housekeeping Genes'!$C17,Calculations!$C$4:$M$99,7,0)),"",VLOOKUP('Choose Housekeeping Genes'!$C17,Calculations!$C$4:$M$99,7,0))</f>
        <v/>
      </c>
      <c r="AF18" s="61" t="str">
        <f>IF(ISERROR(VLOOKUP('Choose Housekeeping Genes'!$C17,Calculations!$C$4:$M$99,8,0)),"",VLOOKUP('Choose Housekeeping Genes'!$C17,Calculations!$C$4:$M$99,8,0))</f>
        <v/>
      </c>
      <c r="AG18" s="61" t="str">
        <f>IF(ISERROR(VLOOKUP('Choose Housekeeping Genes'!$C17,Calculations!$C$4:$M$99,9,0)),"",VLOOKUP('Choose Housekeeping Genes'!$C17,Calculations!$C$4:$M$99,9,0))</f>
        <v/>
      </c>
      <c r="AH18" s="61" t="str">
        <f>IF(ISERROR(VLOOKUP('Choose Housekeeping Genes'!$C17,Calculations!$C$4:$M$99,10,0)),"",VLOOKUP('Choose Housekeeping Genes'!$C17,Calculations!$C$4:$M$99,10,0))</f>
        <v/>
      </c>
      <c r="AI18" s="61" t="str">
        <f>IF(ISERROR(VLOOKUP('Choose Housekeeping Genes'!$C17,Calculations!$C$4:$M$99,11,0)),"",VLOOKUP('Choose Housekeeping Genes'!$C17,Calculations!$C$4:$M$99,11,0))</f>
        <v/>
      </c>
      <c r="AJ18" s="61" t="str">
        <f>IF(ISERROR(VLOOKUP('Choose Housekeeping Genes'!$C17,Calculations!$C$4:$Y$99,14,0)),"",VLOOKUP('Choose Housekeeping Genes'!$C17,Calculations!$C$4:$Y$99,14,0))</f>
        <v/>
      </c>
      <c r="AK18" s="61" t="str">
        <f>IF(ISERROR(VLOOKUP('Choose Housekeeping Genes'!$C17,Calculations!$C$4:$Y$99,15,0)),"",VLOOKUP('Choose Housekeeping Genes'!$C17,Calculations!$C$4:$Y$99,15,0))</f>
        <v/>
      </c>
      <c r="AL18" s="61" t="str">
        <f>IF(ISERROR(VLOOKUP('Choose Housekeeping Genes'!$C17,Calculations!$C$4:$Y$99,16,0)),"",VLOOKUP('Choose Housekeeping Genes'!$C17,Calculations!$C$4:$Y$99,16,0))</f>
        <v/>
      </c>
      <c r="AM18" s="61" t="str">
        <f>IF(ISERROR(VLOOKUP('Choose Housekeeping Genes'!$C17,Calculations!$C$4:$Y$99,17,0)),"",VLOOKUP('Choose Housekeeping Genes'!$C17,Calculations!$C$4:$Y$99,17,0))</f>
        <v/>
      </c>
      <c r="AN18" s="61" t="str">
        <f>IF(ISERROR(VLOOKUP('Choose Housekeeping Genes'!$C17,Calculations!$C$4:$Y$99,18,0)),"",VLOOKUP('Choose Housekeeping Genes'!$C17,Calculations!$C$4:$Y$99,18,0))</f>
        <v/>
      </c>
      <c r="AO18" s="61" t="str">
        <f>IF(ISERROR(VLOOKUP('Choose Housekeeping Genes'!$C17,Calculations!$C$4:$Y$99,19,0)),"",VLOOKUP('Choose Housekeeping Genes'!$C17,Calculations!$C$4:$Y$99,19,0))</f>
        <v/>
      </c>
      <c r="AP18" s="61" t="str">
        <f>IF(ISERROR(VLOOKUP('Choose Housekeeping Genes'!$C17,Calculations!$C$4:$Y$99,20,0)),"",VLOOKUP('Choose Housekeeping Genes'!$C17,Calculations!$C$4:$Y$99,20,0))</f>
        <v/>
      </c>
      <c r="AQ18" s="61" t="str">
        <f>IF(ISERROR(VLOOKUP('Choose Housekeeping Genes'!$C17,Calculations!$C$4:$Y$99,21,0)),"",VLOOKUP('Choose Housekeeping Genes'!$C17,Calculations!$C$4:$Y$99,21,0))</f>
        <v/>
      </c>
      <c r="AR18" s="61" t="str">
        <f>IF(ISERROR(VLOOKUP('Choose Housekeeping Genes'!$C17,Calculations!$C$4:$Y$99,22,0)),"",VLOOKUP('Choose Housekeeping Genes'!$C17,Calculations!$C$4:$Y$99,22,0))</f>
        <v/>
      </c>
      <c r="AS18" s="61" t="str">
        <f>IF(ISERROR(VLOOKUP('Choose Housekeeping Genes'!$C17,Calculations!$C$4:$Y$99,23,0)),"",VLOOKUP('Choose Housekeeping Genes'!$C17,Calculations!$C$4:$Y$99,23,0))</f>
        <v/>
      </c>
      <c r="AT18" s="74">
        <f t="shared" si="0"/>
        <v>4.91</v>
      </c>
      <c r="AU18" s="74">
        <f t="shared" si="1"/>
        <v>5.2850000000000001</v>
      </c>
      <c r="AV18" s="74">
        <f t="shared" si="2"/>
        <v>5</v>
      </c>
      <c r="AW18" s="74" t="str">
        <f t="shared" si="3"/>
        <v/>
      </c>
      <c r="AX18" s="74" t="str">
        <f t="shared" si="4"/>
        <v/>
      </c>
      <c r="AY18" s="74" t="str">
        <f t="shared" si="5"/>
        <v/>
      </c>
      <c r="AZ18" s="74" t="str">
        <f t="shared" si="6"/>
        <v/>
      </c>
      <c r="BA18" s="74" t="str">
        <f t="shared" si="7"/>
        <v/>
      </c>
      <c r="BB18" s="74" t="str">
        <f t="shared" si="8"/>
        <v/>
      </c>
      <c r="BC18" s="74" t="str">
        <f t="shared" si="9"/>
        <v/>
      </c>
      <c r="BD18" s="74">
        <f t="shared" si="10"/>
        <v>5.9033333333333324</v>
      </c>
      <c r="BE18" s="74">
        <f t="shared" si="11"/>
        <v>6.0716666666666654</v>
      </c>
      <c r="BF18" s="74">
        <f t="shared" si="12"/>
        <v>6.2749999999999986</v>
      </c>
      <c r="BG18" s="74" t="str">
        <f t="shared" si="13"/>
        <v/>
      </c>
      <c r="BH18" s="74" t="str">
        <f t="shared" si="14"/>
        <v/>
      </c>
      <c r="BI18" s="74" t="str">
        <f t="shared" si="15"/>
        <v/>
      </c>
      <c r="BJ18" s="74" t="str">
        <f t="shared" si="16"/>
        <v/>
      </c>
      <c r="BK18" s="74" t="str">
        <f t="shared" si="17"/>
        <v/>
      </c>
      <c r="BL18" s="74" t="str">
        <f t="shared" si="18"/>
        <v/>
      </c>
      <c r="BM18" s="74" t="str">
        <f t="shared" si="19"/>
        <v/>
      </c>
      <c r="BN18" s="62">
        <f t="shared" si="21"/>
        <v>5.0650000000000004</v>
      </c>
      <c r="BO18" s="62">
        <f t="shared" si="22"/>
        <v>6.0833333333333321</v>
      </c>
      <c r="BP18" s="9">
        <f t="shared" si="23"/>
        <v>3.32615682016675E-2</v>
      </c>
      <c r="BQ18" s="9">
        <f t="shared" si="24"/>
        <v>2.5648175275328072E-2</v>
      </c>
      <c r="BR18" s="9">
        <f t="shared" si="25"/>
        <v>3.125E-2</v>
      </c>
      <c r="BS18" s="9" t="str">
        <f t="shared" si="26"/>
        <v/>
      </c>
      <c r="BT18" s="9" t="str">
        <f t="shared" si="27"/>
        <v/>
      </c>
      <c r="BU18" s="9" t="str">
        <f t="shared" si="28"/>
        <v/>
      </c>
      <c r="BV18" s="9" t="str">
        <f t="shared" si="29"/>
        <v/>
      </c>
      <c r="BW18" s="9" t="str">
        <f t="shared" si="30"/>
        <v/>
      </c>
      <c r="BX18" s="9" t="str">
        <f t="shared" si="31"/>
        <v/>
      </c>
      <c r="BY18" s="9" t="str">
        <f t="shared" si="32"/>
        <v/>
      </c>
      <c r="BZ18" s="9">
        <f t="shared" si="33"/>
        <v>1.6707812477839673E-2</v>
      </c>
      <c r="CA18" s="9">
        <f t="shared" si="34"/>
        <v>1.4867782858122978E-2</v>
      </c>
      <c r="CB18" s="9">
        <f t="shared" si="35"/>
        <v>1.2913286221159576E-2</v>
      </c>
      <c r="CC18" s="9" t="str">
        <f t="shared" si="36"/>
        <v/>
      </c>
      <c r="CD18" s="9" t="str">
        <f t="shared" si="37"/>
        <v/>
      </c>
      <c r="CE18" s="9" t="str">
        <f t="shared" si="38"/>
        <v/>
      </c>
      <c r="CF18" s="9" t="str">
        <f t="shared" si="39"/>
        <v/>
      </c>
      <c r="CG18" s="9" t="str">
        <f t="shared" si="40"/>
        <v/>
      </c>
      <c r="CH18" s="9" t="str">
        <f t="shared" si="41"/>
        <v/>
      </c>
      <c r="CI18" s="9" t="str">
        <f t="shared" si="42"/>
        <v/>
      </c>
    </row>
    <row r="19" spans="1:87">
      <c r="A19" s="188"/>
      <c r="B19" s="57" t="str">
        <f>IF('Gene Table'!D18="","",'Gene Table'!D18)</f>
        <v>NM_000572</v>
      </c>
      <c r="C19" s="57" t="s">
        <v>1757</v>
      </c>
      <c r="D19" s="60">
        <f>IF(SUM('Test Sample Data'!D$3:D$98)&gt;10,IF(AND(ISNUMBER('Test Sample Data'!D18),'Test Sample Data'!D18&lt;$B$1, 'Test Sample Data'!D18&gt;0),'Test Sample Data'!D18,$B$1),"")</f>
        <v>26.9</v>
      </c>
      <c r="E19" s="60">
        <f>IF(SUM('Test Sample Data'!E$3:E$98)&gt;10,IF(AND(ISNUMBER('Test Sample Data'!E18),'Test Sample Data'!E18&lt;$B$1, 'Test Sample Data'!E18&gt;0),'Test Sample Data'!E18,$B$1),"")</f>
        <v>27.42</v>
      </c>
      <c r="F19" s="60">
        <f>IF(SUM('Test Sample Data'!F$3:F$98)&gt;10,IF(AND(ISNUMBER('Test Sample Data'!F18),'Test Sample Data'!F18&lt;$B$1, 'Test Sample Data'!F18&gt;0),'Test Sample Data'!F18,$B$1),"")</f>
        <v>27.3</v>
      </c>
      <c r="G19" s="60" t="str">
        <f>IF(SUM('Test Sample Data'!G$3:G$98)&gt;10,IF(AND(ISNUMBER('Test Sample Data'!G18),'Test Sample Data'!G18&lt;$B$1, 'Test Sample Data'!G18&gt;0),'Test Sample Data'!G18,$B$1),"")</f>
        <v/>
      </c>
      <c r="H19" s="60" t="str">
        <f>IF(SUM('Test Sample Data'!H$3:H$98)&gt;10,IF(AND(ISNUMBER('Test Sample Data'!H18),'Test Sample Data'!H18&lt;$B$1, 'Test Sample Data'!H18&gt;0),'Test Sample Data'!H18,$B$1),"")</f>
        <v/>
      </c>
      <c r="I19" s="60" t="str">
        <f>IF(SUM('Test Sample Data'!I$3:I$98)&gt;10,IF(AND(ISNUMBER('Test Sample Data'!I18),'Test Sample Data'!I18&lt;$B$1, 'Test Sample Data'!I18&gt;0),'Test Sample Data'!I18,$B$1),"")</f>
        <v/>
      </c>
      <c r="J19" s="60" t="str">
        <f>IF(SUM('Test Sample Data'!J$3:J$98)&gt;10,IF(AND(ISNUMBER('Test Sample Data'!J18),'Test Sample Data'!J18&lt;$B$1, 'Test Sample Data'!J18&gt;0),'Test Sample Data'!J18,$B$1),"")</f>
        <v/>
      </c>
      <c r="K19" s="60" t="str">
        <f>IF(SUM('Test Sample Data'!K$3:K$98)&gt;10,IF(AND(ISNUMBER('Test Sample Data'!K18),'Test Sample Data'!K18&lt;$B$1, 'Test Sample Data'!K18&gt;0),'Test Sample Data'!K18,$B$1),"")</f>
        <v/>
      </c>
      <c r="L19" s="60" t="str">
        <f>IF(SUM('Test Sample Data'!L$3:L$98)&gt;10,IF(AND(ISNUMBER('Test Sample Data'!L18),'Test Sample Data'!L18&lt;$B$1, 'Test Sample Data'!L18&gt;0),'Test Sample Data'!L18,$B$1),"")</f>
        <v/>
      </c>
      <c r="M19" s="60" t="str">
        <f>IF(SUM('Test Sample Data'!M$3:M$98)&gt;10,IF(AND(ISNUMBER('Test Sample Data'!M18),'Test Sample Data'!M18&lt;$B$1, 'Test Sample Data'!M18&gt;0),'Test Sample Data'!M18,$B$1),"")</f>
        <v/>
      </c>
      <c r="N19" s="60" t="str">
        <f>'Gene Table'!D18</f>
        <v>NM_000572</v>
      </c>
      <c r="O19" s="57" t="s">
        <v>1757</v>
      </c>
      <c r="P19" s="60">
        <f>IF(SUM('Control Sample Data'!D$3:D$98)&gt;10,IF(AND(ISNUMBER('Control Sample Data'!D18),'Control Sample Data'!D18&lt;$B$1, 'Control Sample Data'!D18&gt;0),'Control Sample Data'!D18,$B$1),"")</f>
        <v>28.29</v>
      </c>
      <c r="Q19" s="60">
        <f>IF(SUM('Control Sample Data'!E$3:E$98)&gt;10,IF(AND(ISNUMBER('Control Sample Data'!E18),'Control Sample Data'!E18&lt;$B$1, 'Control Sample Data'!E18&gt;0),'Control Sample Data'!E18,$B$1),"")</f>
        <v>28.44</v>
      </c>
      <c r="R19" s="60">
        <f>IF(SUM('Control Sample Data'!F$3:F$98)&gt;10,IF(AND(ISNUMBER('Control Sample Data'!F18),'Control Sample Data'!F18&lt;$B$1, 'Control Sample Data'!F18&gt;0),'Control Sample Data'!F18,$B$1),"")</f>
        <v>28.68</v>
      </c>
      <c r="S19" s="60" t="str">
        <f>IF(SUM('Control Sample Data'!G$3:G$98)&gt;10,IF(AND(ISNUMBER('Control Sample Data'!G18),'Control Sample Data'!G18&lt;$B$1, 'Control Sample Data'!G18&gt;0),'Control Sample Data'!G18,$B$1),"")</f>
        <v/>
      </c>
      <c r="T19" s="60" t="str">
        <f>IF(SUM('Control Sample Data'!H$3:H$98)&gt;10,IF(AND(ISNUMBER('Control Sample Data'!H18),'Control Sample Data'!H18&lt;$B$1, 'Control Sample Data'!H18&gt;0),'Control Sample Data'!H18,$B$1),"")</f>
        <v/>
      </c>
      <c r="U19" s="60" t="str">
        <f>IF(SUM('Control Sample Data'!I$3:I$98)&gt;10,IF(AND(ISNUMBER('Control Sample Data'!I18),'Control Sample Data'!I18&lt;$B$1, 'Control Sample Data'!I18&gt;0),'Control Sample Data'!I18,$B$1),"")</f>
        <v/>
      </c>
      <c r="V19" s="60" t="str">
        <f>IF(SUM('Control Sample Data'!J$3:J$98)&gt;10,IF(AND(ISNUMBER('Control Sample Data'!J18),'Control Sample Data'!J18&lt;$B$1, 'Control Sample Data'!J18&gt;0),'Control Sample Data'!J18,$B$1),"")</f>
        <v/>
      </c>
      <c r="W19" s="60" t="str">
        <f>IF(SUM('Control Sample Data'!K$3:K$98)&gt;10,IF(AND(ISNUMBER('Control Sample Data'!K18),'Control Sample Data'!K18&lt;$B$1, 'Control Sample Data'!K18&gt;0),'Control Sample Data'!K18,$B$1),"")</f>
        <v/>
      </c>
      <c r="X19" s="60" t="str">
        <f>IF(SUM('Control Sample Data'!L$3:L$98)&gt;10,IF(AND(ISNUMBER('Control Sample Data'!L18),'Control Sample Data'!L18&lt;$B$1, 'Control Sample Data'!L18&gt;0),'Control Sample Data'!L18,$B$1),"")</f>
        <v/>
      </c>
      <c r="Y19" s="60" t="str">
        <f>IF(SUM('Control Sample Data'!M$3:M$98)&gt;10,IF(AND(ISNUMBER('Control Sample Data'!M18),'Control Sample Data'!M18&lt;$B$1, 'Control Sample Data'!M18&gt;0),'Control Sample Data'!M18,$B$1),"")</f>
        <v/>
      </c>
      <c r="Z19" s="61" t="str">
        <f>IF(ISERROR(VLOOKUP('Choose Housekeeping Genes'!$C18,Calculations!$C$4:$M$99,2,0)),"",VLOOKUP('Choose Housekeeping Genes'!$C18,Calculations!$C$4:$M$99,2,0))</f>
        <v/>
      </c>
      <c r="AA19" s="61" t="str">
        <f>IF(ISERROR(VLOOKUP('Choose Housekeeping Genes'!$C18,Calculations!$C$4:$M$99,3,0)),"",VLOOKUP('Choose Housekeeping Genes'!$C18,Calculations!$C$4:$M$99,3,0))</f>
        <v/>
      </c>
      <c r="AB19" s="61" t="str">
        <f>IF(ISERROR(VLOOKUP('Choose Housekeeping Genes'!$C18,Calculations!$C$4:$M$99,4,0)),"",VLOOKUP('Choose Housekeeping Genes'!$C18,Calculations!$C$4:$M$99,4,0))</f>
        <v/>
      </c>
      <c r="AC19" s="61" t="str">
        <f>IF(ISERROR(VLOOKUP('Choose Housekeeping Genes'!$C18,Calculations!$C$4:$M$99,5,0)),"",VLOOKUP('Choose Housekeeping Genes'!$C18,Calculations!$C$4:$M$99,5,0))</f>
        <v/>
      </c>
      <c r="AD19" s="61" t="str">
        <f>IF(ISERROR(VLOOKUP('Choose Housekeeping Genes'!$C18,Calculations!$C$4:$M$99,6,0)),"",VLOOKUP('Choose Housekeeping Genes'!$C18,Calculations!$C$4:$M$99,6,0))</f>
        <v/>
      </c>
      <c r="AE19" s="61" t="str">
        <f>IF(ISERROR(VLOOKUP('Choose Housekeeping Genes'!$C18,Calculations!$C$4:$M$99,7,0)),"",VLOOKUP('Choose Housekeeping Genes'!$C18,Calculations!$C$4:$M$99,7,0))</f>
        <v/>
      </c>
      <c r="AF19" s="61" t="str">
        <f>IF(ISERROR(VLOOKUP('Choose Housekeeping Genes'!$C18,Calculations!$C$4:$M$99,8,0)),"",VLOOKUP('Choose Housekeeping Genes'!$C18,Calculations!$C$4:$M$99,8,0))</f>
        <v/>
      </c>
      <c r="AG19" s="61" t="str">
        <f>IF(ISERROR(VLOOKUP('Choose Housekeeping Genes'!$C18,Calculations!$C$4:$M$99,9,0)),"",VLOOKUP('Choose Housekeeping Genes'!$C18,Calculations!$C$4:$M$99,9,0))</f>
        <v/>
      </c>
      <c r="AH19" s="61" t="str">
        <f>IF(ISERROR(VLOOKUP('Choose Housekeeping Genes'!$C18,Calculations!$C$4:$M$99,10,0)),"",VLOOKUP('Choose Housekeeping Genes'!$C18,Calculations!$C$4:$M$99,10,0))</f>
        <v/>
      </c>
      <c r="AI19" s="61" t="str">
        <f>IF(ISERROR(VLOOKUP('Choose Housekeeping Genes'!$C18,Calculations!$C$4:$M$99,11,0)),"",VLOOKUP('Choose Housekeeping Genes'!$C18,Calculations!$C$4:$M$99,11,0))</f>
        <v/>
      </c>
      <c r="AJ19" s="61" t="str">
        <f>IF(ISERROR(VLOOKUP('Choose Housekeeping Genes'!$C18,Calculations!$C$4:$Y$99,14,0)),"",VLOOKUP('Choose Housekeeping Genes'!$C18,Calculations!$C$4:$Y$99,14,0))</f>
        <v/>
      </c>
      <c r="AK19" s="61" t="str">
        <f>IF(ISERROR(VLOOKUP('Choose Housekeeping Genes'!$C18,Calculations!$C$4:$Y$99,15,0)),"",VLOOKUP('Choose Housekeeping Genes'!$C18,Calculations!$C$4:$Y$99,15,0))</f>
        <v/>
      </c>
      <c r="AL19" s="61" t="str">
        <f>IF(ISERROR(VLOOKUP('Choose Housekeeping Genes'!$C18,Calculations!$C$4:$Y$99,16,0)),"",VLOOKUP('Choose Housekeeping Genes'!$C18,Calculations!$C$4:$Y$99,16,0))</f>
        <v/>
      </c>
      <c r="AM19" s="61" t="str">
        <f>IF(ISERROR(VLOOKUP('Choose Housekeeping Genes'!$C18,Calculations!$C$4:$Y$99,17,0)),"",VLOOKUP('Choose Housekeeping Genes'!$C18,Calculations!$C$4:$Y$99,17,0))</f>
        <v/>
      </c>
      <c r="AN19" s="61" t="str">
        <f>IF(ISERROR(VLOOKUP('Choose Housekeeping Genes'!$C18,Calculations!$C$4:$Y$99,18,0)),"",VLOOKUP('Choose Housekeeping Genes'!$C18,Calculations!$C$4:$Y$99,18,0))</f>
        <v/>
      </c>
      <c r="AO19" s="61" t="str">
        <f>IF(ISERROR(VLOOKUP('Choose Housekeeping Genes'!$C18,Calculations!$C$4:$Y$99,19,0)),"",VLOOKUP('Choose Housekeeping Genes'!$C18,Calculations!$C$4:$Y$99,19,0))</f>
        <v/>
      </c>
      <c r="AP19" s="61" t="str">
        <f>IF(ISERROR(VLOOKUP('Choose Housekeeping Genes'!$C18,Calculations!$C$4:$Y$99,20,0)),"",VLOOKUP('Choose Housekeeping Genes'!$C18,Calculations!$C$4:$Y$99,20,0))</f>
        <v/>
      </c>
      <c r="AQ19" s="61" t="str">
        <f>IF(ISERROR(VLOOKUP('Choose Housekeeping Genes'!$C18,Calculations!$C$4:$Y$99,21,0)),"",VLOOKUP('Choose Housekeeping Genes'!$C18,Calculations!$C$4:$Y$99,21,0))</f>
        <v/>
      </c>
      <c r="AR19" s="61" t="str">
        <f>IF(ISERROR(VLOOKUP('Choose Housekeeping Genes'!$C18,Calculations!$C$4:$Y$99,22,0)),"",VLOOKUP('Choose Housekeeping Genes'!$C18,Calculations!$C$4:$Y$99,22,0))</f>
        <v/>
      </c>
      <c r="AS19" s="61" t="str">
        <f>IF(ISERROR(VLOOKUP('Choose Housekeeping Genes'!$C18,Calculations!$C$4:$Y$99,23,0)),"",VLOOKUP('Choose Housekeeping Genes'!$C18,Calculations!$C$4:$Y$99,23,0))</f>
        <v/>
      </c>
      <c r="AT19" s="74">
        <f t="shared" si="0"/>
        <v>3.84</v>
      </c>
      <c r="AU19" s="74">
        <f t="shared" si="1"/>
        <v>4.2750000000000021</v>
      </c>
      <c r="AV19" s="74">
        <f t="shared" si="2"/>
        <v>4.1400000000000006</v>
      </c>
      <c r="AW19" s="74" t="str">
        <f t="shared" si="3"/>
        <v/>
      </c>
      <c r="AX19" s="74" t="str">
        <f t="shared" si="4"/>
        <v/>
      </c>
      <c r="AY19" s="74" t="str">
        <f t="shared" si="5"/>
        <v/>
      </c>
      <c r="AZ19" s="74" t="str">
        <f t="shared" si="6"/>
        <v/>
      </c>
      <c r="BA19" s="74" t="str">
        <f t="shared" si="7"/>
        <v/>
      </c>
      <c r="BB19" s="74" t="str">
        <f t="shared" si="8"/>
        <v/>
      </c>
      <c r="BC19" s="74" t="str">
        <f t="shared" si="9"/>
        <v/>
      </c>
      <c r="BD19" s="74">
        <f t="shared" si="10"/>
        <v>4.0133333333333319</v>
      </c>
      <c r="BE19" s="74">
        <f t="shared" si="11"/>
        <v>4.1316666666666677</v>
      </c>
      <c r="BF19" s="74">
        <f t="shared" si="12"/>
        <v>4.2749999999999986</v>
      </c>
      <c r="BG19" s="74" t="str">
        <f t="shared" si="13"/>
        <v/>
      </c>
      <c r="BH19" s="74" t="str">
        <f t="shared" si="14"/>
        <v/>
      </c>
      <c r="BI19" s="74" t="str">
        <f t="shared" si="15"/>
        <v/>
      </c>
      <c r="BJ19" s="74" t="str">
        <f t="shared" si="16"/>
        <v/>
      </c>
      <c r="BK19" s="74" t="str">
        <f t="shared" si="17"/>
        <v/>
      </c>
      <c r="BL19" s="74" t="str">
        <f t="shared" si="18"/>
        <v/>
      </c>
      <c r="BM19" s="74" t="str">
        <f t="shared" si="19"/>
        <v/>
      </c>
      <c r="BN19" s="62">
        <f t="shared" si="21"/>
        <v>4.0850000000000009</v>
      </c>
      <c r="BO19" s="62">
        <f t="shared" si="22"/>
        <v>4.1399999999999997</v>
      </c>
      <c r="BP19" s="9">
        <f t="shared" si="23"/>
        <v>6.9830446129513765E-2</v>
      </c>
      <c r="BQ19" s="9">
        <f t="shared" si="24"/>
        <v>5.1653144884638152E-2</v>
      </c>
      <c r="BR19" s="9">
        <f t="shared" si="25"/>
        <v>5.6719947207322541E-2</v>
      </c>
      <c r="BS19" s="9" t="str">
        <f t="shared" si="26"/>
        <v/>
      </c>
      <c r="BT19" s="9" t="str">
        <f t="shared" si="27"/>
        <v/>
      </c>
      <c r="BU19" s="9" t="str">
        <f t="shared" si="28"/>
        <v/>
      </c>
      <c r="BV19" s="9" t="str">
        <f t="shared" si="29"/>
        <v/>
      </c>
      <c r="BW19" s="9" t="str">
        <f t="shared" si="30"/>
        <v/>
      </c>
      <c r="BX19" s="9" t="str">
        <f t="shared" si="31"/>
        <v/>
      </c>
      <c r="BY19" s="9" t="str">
        <f t="shared" si="32"/>
        <v/>
      </c>
      <c r="BZ19" s="9">
        <f t="shared" si="33"/>
        <v>6.1925038329076899E-2</v>
      </c>
      <c r="CA19" s="9">
        <f t="shared" si="34"/>
        <v>5.7048522518866294E-2</v>
      </c>
      <c r="CB19" s="9">
        <f t="shared" si="35"/>
        <v>5.1653144884638298E-2</v>
      </c>
      <c r="CC19" s="9" t="str">
        <f t="shared" si="36"/>
        <v/>
      </c>
      <c r="CD19" s="9" t="str">
        <f t="shared" si="37"/>
        <v/>
      </c>
      <c r="CE19" s="9" t="str">
        <f t="shared" si="38"/>
        <v/>
      </c>
      <c r="CF19" s="9" t="str">
        <f t="shared" si="39"/>
        <v/>
      </c>
      <c r="CG19" s="9" t="str">
        <f t="shared" si="40"/>
        <v/>
      </c>
      <c r="CH19" s="9" t="str">
        <f t="shared" si="41"/>
        <v/>
      </c>
      <c r="CI19" s="9" t="str">
        <f t="shared" si="42"/>
        <v/>
      </c>
    </row>
    <row r="20" spans="1:87">
      <c r="A20" s="188"/>
      <c r="B20" s="57" t="str">
        <f>IF('Gene Table'!D19="","",'Gene Table'!D19)</f>
        <v>NM_000015</v>
      </c>
      <c r="C20" s="57" t="s">
        <v>1758</v>
      </c>
      <c r="D20" s="60">
        <f>IF(SUM('Test Sample Data'!D$3:D$98)&gt;10,IF(AND(ISNUMBER('Test Sample Data'!D19),'Test Sample Data'!D19&lt;$B$1, 'Test Sample Data'!D19&gt;0),'Test Sample Data'!D19,$B$1),"")</f>
        <v>33.1</v>
      </c>
      <c r="E20" s="60">
        <f>IF(SUM('Test Sample Data'!E$3:E$98)&gt;10,IF(AND(ISNUMBER('Test Sample Data'!E19),'Test Sample Data'!E19&lt;$B$1, 'Test Sample Data'!E19&gt;0),'Test Sample Data'!E19,$B$1),"")</f>
        <v>33.29</v>
      </c>
      <c r="F20" s="60">
        <f>IF(SUM('Test Sample Data'!F$3:F$98)&gt;10,IF(AND(ISNUMBER('Test Sample Data'!F19),'Test Sample Data'!F19&lt;$B$1, 'Test Sample Data'!F19&gt;0),'Test Sample Data'!F19,$B$1),"")</f>
        <v>32.83</v>
      </c>
      <c r="G20" s="60" t="str">
        <f>IF(SUM('Test Sample Data'!G$3:G$98)&gt;10,IF(AND(ISNUMBER('Test Sample Data'!G19),'Test Sample Data'!G19&lt;$B$1, 'Test Sample Data'!G19&gt;0),'Test Sample Data'!G19,$B$1),"")</f>
        <v/>
      </c>
      <c r="H20" s="60" t="str">
        <f>IF(SUM('Test Sample Data'!H$3:H$98)&gt;10,IF(AND(ISNUMBER('Test Sample Data'!H19),'Test Sample Data'!H19&lt;$B$1, 'Test Sample Data'!H19&gt;0),'Test Sample Data'!H19,$B$1),"")</f>
        <v/>
      </c>
      <c r="I20" s="60" t="str">
        <f>IF(SUM('Test Sample Data'!I$3:I$98)&gt;10,IF(AND(ISNUMBER('Test Sample Data'!I19),'Test Sample Data'!I19&lt;$B$1, 'Test Sample Data'!I19&gt;0),'Test Sample Data'!I19,$B$1),"")</f>
        <v/>
      </c>
      <c r="J20" s="60" t="str">
        <f>IF(SUM('Test Sample Data'!J$3:J$98)&gt;10,IF(AND(ISNUMBER('Test Sample Data'!J19),'Test Sample Data'!J19&lt;$B$1, 'Test Sample Data'!J19&gt;0),'Test Sample Data'!J19,$B$1),"")</f>
        <v/>
      </c>
      <c r="K20" s="60" t="str">
        <f>IF(SUM('Test Sample Data'!K$3:K$98)&gt;10,IF(AND(ISNUMBER('Test Sample Data'!K19),'Test Sample Data'!K19&lt;$B$1, 'Test Sample Data'!K19&gt;0),'Test Sample Data'!K19,$B$1),"")</f>
        <v/>
      </c>
      <c r="L20" s="60" t="str">
        <f>IF(SUM('Test Sample Data'!L$3:L$98)&gt;10,IF(AND(ISNUMBER('Test Sample Data'!L19),'Test Sample Data'!L19&lt;$B$1, 'Test Sample Data'!L19&gt;0),'Test Sample Data'!L19,$B$1),"")</f>
        <v/>
      </c>
      <c r="M20" s="60" t="str">
        <f>IF(SUM('Test Sample Data'!M$3:M$98)&gt;10,IF(AND(ISNUMBER('Test Sample Data'!M19),'Test Sample Data'!M19&lt;$B$1, 'Test Sample Data'!M19&gt;0),'Test Sample Data'!M19,$B$1),"")</f>
        <v/>
      </c>
      <c r="N20" s="60" t="str">
        <f>'Gene Table'!D19</f>
        <v>NM_000015</v>
      </c>
      <c r="O20" s="57" t="s">
        <v>1758</v>
      </c>
      <c r="P20" s="60">
        <f>IF(SUM('Control Sample Data'!D$3:D$98)&gt;10,IF(AND(ISNUMBER('Control Sample Data'!D19),'Control Sample Data'!D19&lt;$B$1, 'Control Sample Data'!D19&gt;0),'Control Sample Data'!D19,$B$1),"")</f>
        <v>34.200000000000003</v>
      </c>
      <c r="Q20" s="60">
        <f>IF(SUM('Control Sample Data'!E$3:E$98)&gt;10,IF(AND(ISNUMBER('Control Sample Data'!E19),'Control Sample Data'!E19&lt;$B$1, 'Control Sample Data'!E19&gt;0),'Control Sample Data'!E19,$B$1),"")</f>
        <v>34.06</v>
      </c>
      <c r="R20" s="60">
        <f>IF(SUM('Control Sample Data'!F$3:F$98)&gt;10,IF(AND(ISNUMBER('Control Sample Data'!F19),'Control Sample Data'!F19&lt;$B$1, 'Control Sample Data'!F19&gt;0),'Control Sample Data'!F19,$B$1),"")</f>
        <v>34.04</v>
      </c>
      <c r="S20" s="60" t="str">
        <f>IF(SUM('Control Sample Data'!G$3:G$98)&gt;10,IF(AND(ISNUMBER('Control Sample Data'!G19),'Control Sample Data'!G19&lt;$B$1, 'Control Sample Data'!G19&gt;0),'Control Sample Data'!G19,$B$1),"")</f>
        <v/>
      </c>
      <c r="T20" s="60" t="str">
        <f>IF(SUM('Control Sample Data'!H$3:H$98)&gt;10,IF(AND(ISNUMBER('Control Sample Data'!H19),'Control Sample Data'!H19&lt;$B$1, 'Control Sample Data'!H19&gt;0),'Control Sample Data'!H19,$B$1),"")</f>
        <v/>
      </c>
      <c r="U20" s="60" t="str">
        <f>IF(SUM('Control Sample Data'!I$3:I$98)&gt;10,IF(AND(ISNUMBER('Control Sample Data'!I19),'Control Sample Data'!I19&lt;$B$1, 'Control Sample Data'!I19&gt;0),'Control Sample Data'!I19,$B$1),"")</f>
        <v/>
      </c>
      <c r="V20" s="60" t="str">
        <f>IF(SUM('Control Sample Data'!J$3:J$98)&gt;10,IF(AND(ISNUMBER('Control Sample Data'!J19),'Control Sample Data'!J19&lt;$B$1, 'Control Sample Data'!J19&gt;0),'Control Sample Data'!J19,$B$1),"")</f>
        <v/>
      </c>
      <c r="W20" s="60" t="str">
        <f>IF(SUM('Control Sample Data'!K$3:K$98)&gt;10,IF(AND(ISNUMBER('Control Sample Data'!K19),'Control Sample Data'!K19&lt;$B$1, 'Control Sample Data'!K19&gt;0),'Control Sample Data'!K19,$B$1),"")</f>
        <v/>
      </c>
      <c r="X20" s="60" t="str">
        <f>IF(SUM('Control Sample Data'!L$3:L$98)&gt;10,IF(AND(ISNUMBER('Control Sample Data'!L19),'Control Sample Data'!L19&lt;$B$1, 'Control Sample Data'!L19&gt;0),'Control Sample Data'!L19,$B$1),"")</f>
        <v/>
      </c>
      <c r="Y20" s="60" t="str">
        <f>IF(SUM('Control Sample Data'!M$3:M$98)&gt;10,IF(AND(ISNUMBER('Control Sample Data'!M19),'Control Sample Data'!M19&lt;$B$1, 'Control Sample Data'!M19&gt;0),'Control Sample Data'!M19,$B$1),"")</f>
        <v/>
      </c>
      <c r="Z20" s="61" t="str">
        <f>IF(ISERROR(VLOOKUP('Choose Housekeeping Genes'!$C19,Calculations!$C$4:$M$99,2,0)),"",VLOOKUP('Choose Housekeeping Genes'!$C19,Calculations!$C$4:$M$99,2,0))</f>
        <v/>
      </c>
      <c r="AA20" s="61" t="str">
        <f>IF(ISERROR(VLOOKUP('Choose Housekeeping Genes'!$C19,Calculations!$C$4:$M$99,3,0)),"",VLOOKUP('Choose Housekeeping Genes'!$C19,Calculations!$C$4:$M$99,3,0))</f>
        <v/>
      </c>
      <c r="AB20" s="61" t="str">
        <f>IF(ISERROR(VLOOKUP('Choose Housekeeping Genes'!$C19,Calculations!$C$4:$M$99,4,0)),"",VLOOKUP('Choose Housekeeping Genes'!$C19,Calculations!$C$4:$M$99,4,0))</f>
        <v/>
      </c>
      <c r="AC20" s="61" t="str">
        <f>IF(ISERROR(VLOOKUP('Choose Housekeeping Genes'!$C19,Calculations!$C$4:$M$99,5,0)),"",VLOOKUP('Choose Housekeeping Genes'!$C19,Calculations!$C$4:$M$99,5,0))</f>
        <v/>
      </c>
      <c r="AD20" s="61" t="str">
        <f>IF(ISERROR(VLOOKUP('Choose Housekeeping Genes'!$C19,Calculations!$C$4:$M$99,6,0)),"",VLOOKUP('Choose Housekeeping Genes'!$C19,Calculations!$C$4:$M$99,6,0))</f>
        <v/>
      </c>
      <c r="AE20" s="61" t="str">
        <f>IF(ISERROR(VLOOKUP('Choose Housekeeping Genes'!$C19,Calculations!$C$4:$M$99,7,0)),"",VLOOKUP('Choose Housekeeping Genes'!$C19,Calculations!$C$4:$M$99,7,0))</f>
        <v/>
      </c>
      <c r="AF20" s="61" t="str">
        <f>IF(ISERROR(VLOOKUP('Choose Housekeeping Genes'!$C19,Calculations!$C$4:$M$99,8,0)),"",VLOOKUP('Choose Housekeeping Genes'!$C19,Calculations!$C$4:$M$99,8,0))</f>
        <v/>
      </c>
      <c r="AG20" s="61" t="str">
        <f>IF(ISERROR(VLOOKUP('Choose Housekeeping Genes'!$C19,Calculations!$C$4:$M$99,9,0)),"",VLOOKUP('Choose Housekeeping Genes'!$C19,Calculations!$C$4:$M$99,9,0))</f>
        <v/>
      </c>
      <c r="AH20" s="61" t="str">
        <f>IF(ISERROR(VLOOKUP('Choose Housekeeping Genes'!$C19,Calculations!$C$4:$M$99,10,0)),"",VLOOKUP('Choose Housekeeping Genes'!$C19,Calculations!$C$4:$M$99,10,0))</f>
        <v/>
      </c>
      <c r="AI20" s="61" t="str">
        <f>IF(ISERROR(VLOOKUP('Choose Housekeeping Genes'!$C19,Calculations!$C$4:$M$99,11,0)),"",VLOOKUP('Choose Housekeeping Genes'!$C19,Calculations!$C$4:$M$99,11,0))</f>
        <v/>
      </c>
      <c r="AJ20" s="61" t="str">
        <f>IF(ISERROR(VLOOKUP('Choose Housekeeping Genes'!$C19,Calculations!$C$4:$Y$99,14,0)),"",VLOOKUP('Choose Housekeeping Genes'!$C19,Calculations!$C$4:$Y$99,14,0))</f>
        <v/>
      </c>
      <c r="AK20" s="61" t="str">
        <f>IF(ISERROR(VLOOKUP('Choose Housekeeping Genes'!$C19,Calculations!$C$4:$Y$99,15,0)),"",VLOOKUP('Choose Housekeeping Genes'!$C19,Calculations!$C$4:$Y$99,15,0))</f>
        <v/>
      </c>
      <c r="AL20" s="61" t="str">
        <f>IF(ISERROR(VLOOKUP('Choose Housekeeping Genes'!$C19,Calculations!$C$4:$Y$99,16,0)),"",VLOOKUP('Choose Housekeeping Genes'!$C19,Calculations!$C$4:$Y$99,16,0))</f>
        <v/>
      </c>
      <c r="AM20" s="61" t="str">
        <f>IF(ISERROR(VLOOKUP('Choose Housekeeping Genes'!$C19,Calculations!$C$4:$Y$99,17,0)),"",VLOOKUP('Choose Housekeeping Genes'!$C19,Calculations!$C$4:$Y$99,17,0))</f>
        <v/>
      </c>
      <c r="AN20" s="61" t="str">
        <f>IF(ISERROR(VLOOKUP('Choose Housekeeping Genes'!$C19,Calculations!$C$4:$Y$99,18,0)),"",VLOOKUP('Choose Housekeeping Genes'!$C19,Calculations!$C$4:$Y$99,18,0))</f>
        <v/>
      </c>
      <c r="AO20" s="61" t="str">
        <f>IF(ISERROR(VLOOKUP('Choose Housekeeping Genes'!$C19,Calculations!$C$4:$Y$99,19,0)),"",VLOOKUP('Choose Housekeeping Genes'!$C19,Calculations!$C$4:$Y$99,19,0))</f>
        <v/>
      </c>
      <c r="AP20" s="61" t="str">
        <f>IF(ISERROR(VLOOKUP('Choose Housekeeping Genes'!$C19,Calculations!$C$4:$Y$99,20,0)),"",VLOOKUP('Choose Housekeeping Genes'!$C19,Calculations!$C$4:$Y$99,20,0))</f>
        <v/>
      </c>
      <c r="AQ20" s="61" t="str">
        <f>IF(ISERROR(VLOOKUP('Choose Housekeeping Genes'!$C19,Calculations!$C$4:$Y$99,21,0)),"",VLOOKUP('Choose Housekeeping Genes'!$C19,Calculations!$C$4:$Y$99,21,0))</f>
        <v/>
      </c>
      <c r="AR20" s="61" t="str">
        <f>IF(ISERROR(VLOOKUP('Choose Housekeeping Genes'!$C19,Calculations!$C$4:$Y$99,22,0)),"",VLOOKUP('Choose Housekeeping Genes'!$C19,Calculations!$C$4:$Y$99,22,0))</f>
        <v/>
      </c>
      <c r="AS20" s="61" t="str">
        <f>IF(ISERROR(VLOOKUP('Choose Housekeeping Genes'!$C19,Calculations!$C$4:$Y$99,23,0)),"",VLOOKUP('Choose Housekeeping Genes'!$C19,Calculations!$C$4:$Y$99,23,0))</f>
        <v/>
      </c>
      <c r="AT20" s="74">
        <f t="shared" si="0"/>
        <v>10.040000000000003</v>
      </c>
      <c r="AU20" s="74">
        <f t="shared" si="1"/>
        <v>10.145</v>
      </c>
      <c r="AV20" s="74">
        <f t="shared" si="2"/>
        <v>9.6699999999999982</v>
      </c>
      <c r="AW20" s="74" t="str">
        <f t="shared" si="3"/>
        <v/>
      </c>
      <c r="AX20" s="74" t="str">
        <f t="shared" si="4"/>
        <v/>
      </c>
      <c r="AY20" s="74" t="str">
        <f t="shared" si="5"/>
        <v/>
      </c>
      <c r="AZ20" s="74" t="str">
        <f t="shared" si="6"/>
        <v/>
      </c>
      <c r="BA20" s="74" t="str">
        <f t="shared" si="7"/>
        <v/>
      </c>
      <c r="BB20" s="74" t="str">
        <f t="shared" si="8"/>
        <v/>
      </c>
      <c r="BC20" s="74" t="str">
        <f t="shared" si="9"/>
        <v/>
      </c>
      <c r="BD20" s="74">
        <f t="shared" si="10"/>
        <v>9.9233333333333356</v>
      </c>
      <c r="BE20" s="74">
        <f t="shared" si="11"/>
        <v>9.7516666666666687</v>
      </c>
      <c r="BF20" s="74">
        <f t="shared" si="12"/>
        <v>9.634999999999998</v>
      </c>
      <c r="BG20" s="74" t="str">
        <f t="shared" si="13"/>
        <v/>
      </c>
      <c r="BH20" s="74" t="str">
        <f t="shared" si="14"/>
        <v/>
      </c>
      <c r="BI20" s="74" t="str">
        <f t="shared" si="15"/>
        <v/>
      </c>
      <c r="BJ20" s="74" t="str">
        <f t="shared" si="16"/>
        <v/>
      </c>
      <c r="BK20" s="74" t="str">
        <f t="shared" si="17"/>
        <v/>
      </c>
      <c r="BL20" s="74" t="str">
        <f t="shared" si="18"/>
        <v/>
      </c>
      <c r="BM20" s="74" t="str">
        <f t="shared" si="19"/>
        <v/>
      </c>
      <c r="BN20" s="62">
        <f t="shared" si="21"/>
        <v>9.9516666666666662</v>
      </c>
      <c r="BO20" s="62">
        <f t="shared" si="22"/>
        <v>9.7700000000000014</v>
      </c>
      <c r="BP20" s="9">
        <f t="shared" si="23"/>
        <v>9.4985834708230825E-4</v>
      </c>
      <c r="BQ20" s="9">
        <f t="shared" si="24"/>
        <v>8.8318298589950021E-4</v>
      </c>
      <c r="BR20" s="9">
        <f t="shared" si="25"/>
        <v>1.2275521235564752E-3</v>
      </c>
      <c r="BS20" s="9" t="str">
        <f t="shared" si="26"/>
        <v/>
      </c>
      <c r="BT20" s="9" t="str">
        <f t="shared" si="27"/>
        <v/>
      </c>
      <c r="BU20" s="9" t="str">
        <f t="shared" si="28"/>
        <v/>
      </c>
      <c r="BV20" s="9" t="str">
        <f t="shared" si="29"/>
        <v/>
      </c>
      <c r="BW20" s="9" t="str">
        <f t="shared" si="30"/>
        <v/>
      </c>
      <c r="BX20" s="9" t="str">
        <f t="shared" si="31"/>
        <v/>
      </c>
      <c r="BY20" s="9" t="str">
        <f t="shared" si="32"/>
        <v/>
      </c>
      <c r="BZ20" s="9">
        <f t="shared" si="33"/>
        <v>1.0298619428867303E-3</v>
      </c>
      <c r="CA20" s="9">
        <f t="shared" si="34"/>
        <v>1.1599942210144118E-3</v>
      </c>
      <c r="CB20" s="9">
        <f t="shared" si="35"/>
        <v>1.2576969038181906E-3</v>
      </c>
      <c r="CC20" s="9" t="str">
        <f t="shared" si="36"/>
        <v/>
      </c>
      <c r="CD20" s="9" t="str">
        <f t="shared" si="37"/>
        <v/>
      </c>
      <c r="CE20" s="9" t="str">
        <f t="shared" si="38"/>
        <v/>
      </c>
      <c r="CF20" s="9" t="str">
        <f t="shared" si="39"/>
        <v/>
      </c>
      <c r="CG20" s="9" t="str">
        <f t="shared" si="40"/>
        <v/>
      </c>
      <c r="CH20" s="9" t="str">
        <f t="shared" si="41"/>
        <v/>
      </c>
      <c r="CI20" s="9" t="str">
        <f t="shared" si="42"/>
        <v/>
      </c>
    </row>
    <row r="21" spans="1:87">
      <c r="A21" s="188"/>
      <c r="B21" s="57" t="str">
        <f>IF('Gene Table'!D20="","",'Gene Table'!D20)</f>
        <v>NM_005432</v>
      </c>
      <c r="C21" s="57" t="s">
        <v>1759</v>
      </c>
      <c r="D21" s="60">
        <f>IF(SUM('Test Sample Data'!D$3:D$98)&gt;10,IF(AND(ISNUMBER('Test Sample Data'!D20),'Test Sample Data'!D20&lt;$B$1, 'Test Sample Data'!D20&gt;0),'Test Sample Data'!D20,$B$1),"")</f>
        <v>24.03</v>
      </c>
      <c r="E21" s="60">
        <f>IF(SUM('Test Sample Data'!E$3:E$98)&gt;10,IF(AND(ISNUMBER('Test Sample Data'!E20),'Test Sample Data'!E20&lt;$B$1, 'Test Sample Data'!E20&gt;0),'Test Sample Data'!E20,$B$1),"")</f>
        <v>24.13</v>
      </c>
      <c r="F21" s="60">
        <f>IF(SUM('Test Sample Data'!F$3:F$98)&gt;10,IF(AND(ISNUMBER('Test Sample Data'!F20),'Test Sample Data'!F20&lt;$B$1, 'Test Sample Data'!F20&gt;0),'Test Sample Data'!F20,$B$1),"")</f>
        <v>24.02</v>
      </c>
      <c r="G21" s="60" t="str">
        <f>IF(SUM('Test Sample Data'!G$3:G$98)&gt;10,IF(AND(ISNUMBER('Test Sample Data'!G20),'Test Sample Data'!G20&lt;$B$1, 'Test Sample Data'!G20&gt;0),'Test Sample Data'!G20,$B$1),"")</f>
        <v/>
      </c>
      <c r="H21" s="60" t="str">
        <f>IF(SUM('Test Sample Data'!H$3:H$98)&gt;10,IF(AND(ISNUMBER('Test Sample Data'!H20),'Test Sample Data'!H20&lt;$B$1, 'Test Sample Data'!H20&gt;0),'Test Sample Data'!H20,$B$1),"")</f>
        <v/>
      </c>
      <c r="I21" s="60" t="str">
        <f>IF(SUM('Test Sample Data'!I$3:I$98)&gt;10,IF(AND(ISNUMBER('Test Sample Data'!I20),'Test Sample Data'!I20&lt;$B$1, 'Test Sample Data'!I20&gt;0),'Test Sample Data'!I20,$B$1),"")</f>
        <v/>
      </c>
      <c r="J21" s="60" t="str">
        <f>IF(SUM('Test Sample Data'!J$3:J$98)&gt;10,IF(AND(ISNUMBER('Test Sample Data'!J20),'Test Sample Data'!J20&lt;$B$1, 'Test Sample Data'!J20&gt;0),'Test Sample Data'!J20,$B$1),"")</f>
        <v/>
      </c>
      <c r="K21" s="60" t="str">
        <f>IF(SUM('Test Sample Data'!K$3:K$98)&gt;10,IF(AND(ISNUMBER('Test Sample Data'!K20),'Test Sample Data'!K20&lt;$B$1, 'Test Sample Data'!K20&gt;0),'Test Sample Data'!K20,$B$1),"")</f>
        <v/>
      </c>
      <c r="L21" s="60" t="str">
        <f>IF(SUM('Test Sample Data'!L$3:L$98)&gt;10,IF(AND(ISNUMBER('Test Sample Data'!L20),'Test Sample Data'!L20&lt;$B$1, 'Test Sample Data'!L20&gt;0),'Test Sample Data'!L20,$B$1),"")</f>
        <v/>
      </c>
      <c r="M21" s="60" t="str">
        <f>IF(SUM('Test Sample Data'!M$3:M$98)&gt;10,IF(AND(ISNUMBER('Test Sample Data'!M20),'Test Sample Data'!M20&lt;$B$1, 'Test Sample Data'!M20&gt;0),'Test Sample Data'!M20,$B$1),"")</f>
        <v/>
      </c>
      <c r="N21" s="60" t="str">
        <f>'Gene Table'!D20</f>
        <v>NM_005432</v>
      </c>
      <c r="O21" s="57" t="s">
        <v>1759</v>
      </c>
      <c r="P21" s="60">
        <f>IF(SUM('Control Sample Data'!D$3:D$98)&gt;10,IF(AND(ISNUMBER('Control Sample Data'!D20),'Control Sample Data'!D20&lt;$B$1, 'Control Sample Data'!D20&gt;0),'Control Sample Data'!D20,$B$1),"")</f>
        <v>26.28</v>
      </c>
      <c r="Q21" s="60">
        <f>IF(SUM('Control Sample Data'!E$3:E$98)&gt;10,IF(AND(ISNUMBER('Control Sample Data'!E20),'Control Sample Data'!E20&lt;$B$1, 'Control Sample Data'!E20&gt;0),'Control Sample Data'!E20,$B$1),"")</f>
        <v>26.33</v>
      </c>
      <c r="R21" s="60">
        <f>IF(SUM('Control Sample Data'!F$3:F$98)&gt;10,IF(AND(ISNUMBER('Control Sample Data'!F20),'Control Sample Data'!F20&lt;$B$1, 'Control Sample Data'!F20&gt;0),'Control Sample Data'!F20,$B$1),"")</f>
        <v>26.52</v>
      </c>
      <c r="S21" s="60" t="str">
        <f>IF(SUM('Control Sample Data'!G$3:G$98)&gt;10,IF(AND(ISNUMBER('Control Sample Data'!G20),'Control Sample Data'!G20&lt;$B$1, 'Control Sample Data'!G20&gt;0),'Control Sample Data'!G20,$B$1),"")</f>
        <v/>
      </c>
      <c r="T21" s="60" t="str">
        <f>IF(SUM('Control Sample Data'!H$3:H$98)&gt;10,IF(AND(ISNUMBER('Control Sample Data'!H20),'Control Sample Data'!H20&lt;$B$1, 'Control Sample Data'!H20&gt;0),'Control Sample Data'!H20,$B$1),"")</f>
        <v/>
      </c>
      <c r="U21" s="60" t="str">
        <f>IF(SUM('Control Sample Data'!I$3:I$98)&gt;10,IF(AND(ISNUMBER('Control Sample Data'!I20),'Control Sample Data'!I20&lt;$B$1, 'Control Sample Data'!I20&gt;0),'Control Sample Data'!I20,$B$1),"")</f>
        <v/>
      </c>
      <c r="V21" s="60" t="str">
        <f>IF(SUM('Control Sample Data'!J$3:J$98)&gt;10,IF(AND(ISNUMBER('Control Sample Data'!J20),'Control Sample Data'!J20&lt;$B$1, 'Control Sample Data'!J20&gt;0),'Control Sample Data'!J20,$B$1),"")</f>
        <v/>
      </c>
      <c r="W21" s="60" t="str">
        <f>IF(SUM('Control Sample Data'!K$3:K$98)&gt;10,IF(AND(ISNUMBER('Control Sample Data'!K20),'Control Sample Data'!K20&lt;$B$1, 'Control Sample Data'!K20&gt;0),'Control Sample Data'!K20,$B$1),"")</f>
        <v/>
      </c>
      <c r="X21" s="60" t="str">
        <f>IF(SUM('Control Sample Data'!L$3:L$98)&gt;10,IF(AND(ISNUMBER('Control Sample Data'!L20),'Control Sample Data'!L20&lt;$B$1, 'Control Sample Data'!L20&gt;0),'Control Sample Data'!L20,$B$1),"")</f>
        <v/>
      </c>
      <c r="Y21" s="60" t="str">
        <f>IF(SUM('Control Sample Data'!M$3:M$98)&gt;10,IF(AND(ISNUMBER('Control Sample Data'!M20),'Control Sample Data'!M20&lt;$B$1, 'Control Sample Data'!M20&gt;0),'Control Sample Data'!M20,$B$1),"")</f>
        <v/>
      </c>
      <c r="Z21" s="61" t="str">
        <f>IF(ISERROR(VLOOKUP('Choose Housekeeping Genes'!$C20,Calculations!$C$4:$M$99,2,0)),"",VLOOKUP('Choose Housekeeping Genes'!$C20,Calculations!$C$4:$M$99,2,0))</f>
        <v/>
      </c>
      <c r="AA21" s="61" t="str">
        <f>IF(ISERROR(VLOOKUP('Choose Housekeeping Genes'!$C20,Calculations!$C$4:$M$99,3,0)),"",VLOOKUP('Choose Housekeeping Genes'!$C20,Calculations!$C$4:$M$99,3,0))</f>
        <v/>
      </c>
      <c r="AB21" s="61" t="str">
        <f>IF(ISERROR(VLOOKUP('Choose Housekeeping Genes'!$C20,Calculations!$C$4:$M$99,4,0)),"",VLOOKUP('Choose Housekeeping Genes'!$C20,Calculations!$C$4:$M$99,4,0))</f>
        <v/>
      </c>
      <c r="AC21" s="61" t="str">
        <f>IF(ISERROR(VLOOKUP('Choose Housekeeping Genes'!$C20,Calculations!$C$4:$M$99,5,0)),"",VLOOKUP('Choose Housekeeping Genes'!$C20,Calculations!$C$4:$M$99,5,0))</f>
        <v/>
      </c>
      <c r="AD21" s="61" t="str">
        <f>IF(ISERROR(VLOOKUP('Choose Housekeeping Genes'!$C20,Calculations!$C$4:$M$99,6,0)),"",VLOOKUP('Choose Housekeeping Genes'!$C20,Calculations!$C$4:$M$99,6,0))</f>
        <v/>
      </c>
      <c r="AE21" s="61" t="str">
        <f>IF(ISERROR(VLOOKUP('Choose Housekeeping Genes'!$C20,Calculations!$C$4:$M$99,7,0)),"",VLOOKUP('Choose Housekeeping Genes'!$C20,Calculations!$C$4:$M$99,7,0))</f>
        <v/>
      </c>
      <c r="AF21" s="61" t="str">
        <f>IF(ISERROR(VLOOKUP('Choose Housekeeping Genes'!$C20,Calculations!$C$4:$M$99,8,0)),"",VLOOKUP('Choose Housekeeping Genes'!$C20,Calculations!$C$4:$M$99,8,0))</f>
        <v/>
      </c>
      <c r="AG21" s="61" t="str">
        <f>IF(ISERROR(VLOOKUP('Choose Housekeeping Genes'!$C20,Calculations!$C$4:$M$99,9,0)),"",VLOOKUP('Choose Housekeeping Genes'!$C20,Calculations!$C$4:$M$99,9,0))</f>
        <v/>
      </c>
      <c r="AH21" s="61" t="str">
        <f>IF(ISERROR(VLOOKUP('Choose Housekeeping Genes'!$C20,Calculations!$C$4:$M$99,10,0)),"",VLOOKUP('Choose Housekeeping Genes'!$C20,Calculations!$C$4:$M$99,10,0))</f>
        <v/>
      </c>
      <c r="AI21" s="61" t="str">
        <f>IF(ISERROR(VLOOKUP('Choose Housekeeping Genes'!$C20,Calculations!$C$4:$M$99,11,0)),"",VLOOKUP('Choose Housekeeping Genes'!$C20,Calculations!$C$4:$M$99,11,0))</f>
        <v/>
      </c>
      <c r="AJ21" s="61" t="str">
        <f>IF(ISERROR(VLOOKUP('Choose Housekeeping Genes'!$C20,Calculations!$C$4:$Y$99,14,0)),"",VLOOKUP('Choose Housekeeping Genes'!$C20,Calculations!$C$4:$Y$99,14,0))</f>
        <v/>
      </c>
      <c r="AK21" s="61" t="str">
        <f>IF(ISERROR(VLOOKUP('Choose Housekeeping Genes'!$C20,Calculations!$C$4:$Y$99,15,0)),"",VLOOKUP('Choose Housekeeping Genes'!$C20,Calculations!$C$4:$Y$99,15,0))</f>
        <v/>
      </c>
      <c r="AL21" s="61" t="str">
        <f>IF(ISERROR(VLOOKUP('Choose Housekeeping Genes'!$C20,Calculations!$C$4:$Y$99,16,0)),"",VLOOKUP('Choose Housekeeping Genes'!$C20,Calculations!$C$4:$Y$99,16,0))</f>
        <v/>
      </c>
      <c r="AM21" s="61" t="str">
        <f>IF(ISERROR(VLOOKUP('Choose Housekeeping Genes'!$C20,Calculations!$C$4:$Y$99,17,0)),"",VLOOKUP('Choose Housekeeping Genes'!$C20,Calculations!$C$4:$Y$99,17,0))</f>
        <v/>
      </c>
      <c r="AN21" s="61" t="str">
        <f>IF(ISERROR(VLOOKUP('Choose Housekeeping Genes'!$C20,Calculations!$C$4:$Y$99,18,0)),"",VLOOKUP('Choose Housekeeping Genes'!$C20,Calculations!$C$4:$Y$99,18,0))</f>
        <v/>
      </c>
      <c r="AO21" s="61" t="str">
        <f>IF(ISERROR(VLOOKUP('Choose Housekeeping Genes'!$C20,Calculations!$C$4:$Y$99,19,0)),"",VLOOKUP('Choose Housekeeping Genes'!$C20,Calculations!$C$4:$Y$99,19,0))</f>
        <v/>
      </c>
      <c r="AP21" s="61" t="str">
        <f>IF(ISERROR(VLOOKUP('Choose Housekeeping Genes'!$C20,Calculations!$C$4:$Y$99,20,0)),"",VLOOKUP('Choose Housekeeping Genes'!$C20,Calculations!$C$4:$Y$99,20,0))</f>
        <v/>
      </c>
      <c r="AQ21" s="61" t="str">
        <f>IF(ISERROR(VLOOKUP('Choose Housekeeping Genes'!$C20,Calculations!$C$4:$Y$99,21,0)),"",VLOOKUP('Choose Housekeeping Genes'!$C20,Calculations!$C$4:$Y$99,21,0))</f>
        <v/>
      </c>
      <c r="AR21" s="61" t="str">
        <f>IF(ISERROR(VLOOKUP('Choose Housekeeping Genes'!$C20,Calculations!$C$4:$Y$99,22,0)),"",VLOOKUP('Choose Housekeeping Genes'!$C20,Calculations!$C$4:$Y$99,22,0))</f>
        <v/>
      </c>
      <c r="AS21" s="61" t="str">
        <f>IF(ISERROR(VLOOKUP('Choose Housekeeping Genes'!$C20,Calculations!$C$4:$Y$99,23,0)),"",VLOOKUP('Choose Housekeeping Genes'!$C20,Calculations!$C$4:$Y$99,23,0))</f>
        <v/>
      </c>
      <c r="AT21" s="74">
        <f t="shared" si="0"/>
        <v>0.97000000000000242</v>
      </c>
      <c r="AU21" s="74">
        <f t="shared" si="1"/>
        <v>0.98499999999999943</v>
      </c>
      <c r="AV21" s="74">
        <f t="shared" si="2"/>
        <v>0.85999999999999943</v>
      </c>
      <c r="AW21" s="74" t="str">
        <f t="shared" si="3"/>
        <v/>
      </c>
      <c r="AX21" s="74" t="str">
        <f t="shared" si="4"/>
        <v/>
      </c>
      <c r="AY21" s="74" t="str">
        <f t="shared" si="5"/>
        <v/>
      </c>
      <c r="AZ21" s="74" t="str">
        <f t="shared" si="6"/>
        <v/>
      </c>
      <c r="BA21" s="74" t="str">
        <f t="shared" si="7"/>
        <v/>
      </c>
      <c r="BB21" s="74" t="str">
        <f t="shared" si="8"/>
        <v/>
      </c>
      <c r="BC21" s="74" t="str">
        <f t="shared" si="9"/>
        <v/>
      </c>
      <c r="BD21" s="74">
        <f t="shared" si="10"/>
        <v>2.0033333333333339</v>
      </c>
      <c r="BE21" s="74">
        <f t="shared" si="11"/>
        <v>2.0216666666666647</v>
      </c>
      <c r="BF21" s="74">
        <f t="shared" si="12"/>
        <v>2.1149999999999984</v>
      </c>
      <c r="BG21" s="74" t="str">
        <f t="shared" si="13"/>
        <v/>
      </c>
      <c r="BH21" s="74" t="str">
        <f t="shared" si="14"/>
        <v/>
      </c>
      <c r="BI21" s="74" t="str">
        <f t="shared" si="15"/>
        <v/>
      </c>
      <c r="BJ21" s="74" t="str">
        <f t="shared" si="16"/>
        <v/>
      </c>
      <c r="BK21" s="74" t="str">
        <f t="shared" si="17"/>
        <v/>
      </c>
      <c r="BL21" s="74" t="str">
        <f t="shared" si="18"/>
        <v/>
      </c>
      <c r="BM21" s="74" t="str">
        <f t="shared" si="19"/>
        <v/>
      </c>
      <c r="BN21" s="62">
        <f t="shared" si="21"/>
        <v>0.9383333333333338</v>
      </c>
      <c r="BO21" s="62">
        <f t="shared" si="22"/>
        <v>2.0466666666666655</v>
      </c>
      <c r="BP21" s="9">
        <f t="shared" si="23"/>
        <v>0.51050606285359579</v>
      </c>
      <c r="BQ21" s="9">
        <f t="shared" si="24"/>
        <v>0.50522572324338211</v>
      </c>
      <c r="BR21" s="9">
        <f t="shared" si="25"/>
        <v>0.55095255793830566</v>
      </c>
      <c r="BS21" s="9" t="str">
        <f t="shared" si="26"/>
        <v/>
      </c>
      <c r="BT21" s="9" t="str">
        <f t="shared" si="27"/>
        <v/>
      </c>
      <c r="BU21" s="9" t="str">
        <f t="shared" si="28"/>
        <v/>
      </c>
      <c r="BV21" s="9" t="str">
        <f t="shared" si="29"/>
        <v/>
      </c>
      <c r="BW21" s="9" t="str">
        <f t="shared" si="30"/>
        <v/>
      </c>
      <c r="BX21" s="9" t="str">
        <f t="shared" si="31"/>
        <v/>
      </c>
      <c r="BY21" s="9" t="str">
        <f t="shared" si="32"/>
        <v/>
      </c>
      <c r="BZ21" s="9">
        <f t="shared" si="33"/>
        <v>0.24942304413175573</v>
      </c>
      <c r="CA21" s="9">
        <f t="shared" si="34"/>
        <v>0.24627350541287721</v>
      </c>
      <c r="CB21" s="9">
        <f t="shared" si="35"/>
        <v>0.23084557768234898</v>
      </c>
      <c r="CC21" s="9" t="str">
        <f t="shared" si="36"/>
        <v/>
      </c>
      <c r="CD21" s="9" t="str">
        <f t="shared" si="37"/>
        <v/>
      </c>
      <c r="CE21" s="9" t="str">
        <f t="shared" si="38"/>
        <v/>
      </c>
      <c r="CF21" s="9" t="str">
        <f t="shared" si="39"/>
        <v/>
      </c>
      <c r="CG21" s="9" t="str">
        <f t="shared" si="40"/>
        <v/>
      </c>
      <c r="CH21" s="9" t="str">
        <f t="shared" si="41"/>
        <v/>
      </c>
      <c r="CI21" s="9" t="str">
        <f t="shared" si="42"/>
        <v/>
      </c>
    </row>
    <row r="22" spans="1:87">
      <c r="A22" s="188"/>
      <c r="B22" s="57" t="str">
        <f>IF('Gene Table'!D21="","",'Gene Table'!D21)</f>
        <v>NM_000251</v>
      </c>
      <c r="C22" s="57" t="s">
        <v>1760</v>
      </c>
      <c r="D22" s="60">
        <f>IF(SUM('Test Sample Data'!D$3:D$98)&gt;10,IF(AND(ISNUMBER('Test Sample Data'!D21),'Test Sample Data'!D21&lt;$B$1, 'Test Sample Data'!D21&gt;0),'Test Sample Data'!D21,$B$1),"")</f>
        <v>26.73</v>
      </c>
      <c r="E22" s="60">
        <f>IF(SUM('Test Sample Data'!E$3:E$98)&gt;10,IF(AND(ISNUMBER('Test Sample Data'!E21),'Test Sample Data'!E21&lt;$B$1, 'Test Sample Data'!E21&gt;0),'Test Sample Data'!E21,$B$1),"")</f>
        <v>27.1</v>
      </c>
      <c r="F22" s="60">
        <f>IF(SUM('Test Sample Data'!F$3:F$98)&gt;10,IF(AND(ISNUMBER('Test Sample Data'!F21),'Test Sample Data'!F21&lt;$B$1, 'Test Sample Data'!F21&gt;0),'Test Sample Data'!F21,$B$1),"")</f>
        <v>26.83</v>
      </c>
      <c r="G22" s="60" t="str">
        <f>IF(SUM('Test Sample Data'!G$3:G$98)&gt;10,IF(AND(ISNUMBER('Test Sample Data'!G21),'Test Sample Data'!G21&lt;$B$1, 'Test Sample Data'!G21&gt;0),'Test Sample Data'!G21,$B$1),"")</f>
        <v/>
      </c>
      <c r="H22" s="60" t="str">
        <f>IF(SUM('Test Sample Data'!H$3:H$98)&gt;10,IF(AND(ISNUMBER('Test Sample Data'!H21),'Test Sample Data'!H21&lt;$B$1, 'Test Sample Data'!H21&gt;0),'Test Sample Data'!H21,$B$1),"")</f>
        <v/>
      </c>
      <c r="I22" s="60" t="str">
        <f>IF(SUM('Test Sample Data'!I$3:I$98)&gt;10,IF(AND(ISNUMBER('Test Sample Data'!I21),'Test Sample Data'!I21&lt;$B$1, 'Test Sample Data'!I21&gt;0),'Test Sample Data'!I21,$B$1),"")</f>
        <v/>
      </c>
      <c r="J22" s="60" t="str">
        <f>IF(SUM('Test Sample Data'!J$3:J$98)&gt;10,IF(AND(ISNUMBER('Test Sample Data'!J21),'Test Sample Data'!J21&lt;$B$1, 'Test Sample Data'!J21&gt;0),'Test Sample Data'!J21,$B$1),"")</f>
        <v/>
      </c>
      <c r="K22" s="60" t="str">
        <f>IF(SUM('Test Sample Data'!K$3:K$98)&gt;10,IF(AND(ISNUMBER('Test Sample Data'!K21),'Test Sample Data'!K21&lt;$B$1, 'Test Sample Data'!K21&gt;0),'Test Sample Data'!K21,$B$1),"")</f>
        <v/>
      </c>
      <c r="L22" s="60" t="str">
        <f>IF(SUM('Test Sample Data'!L$3:L$98)&gt;10,IF(AND(ISNUMBER('Test Sample Data'!L21),'Test Sample Data'!L21&lt;$B$1, 'Test Sample Data'!L21&gt;0),'Test Sample Data'!L21,$B$1),"")</f>
        <v/>
      </c>
      <c r="M22" s="60" t="str">
        <f>IF(SUM('Test Sample Data'!M$3:M$98)&gt;10,IF(AND(ISNUMBER('Test Sample Data'!M21),'Test Sample Data'!M21&lt;$B$1, 'Test Sample Data'!M21&gt;0),'Test Sample Data'!M21,$B$1),"")</f>
        <v/>
      </c>
      <c r="N22" s="60" t="str">
        <f>'Gene Table'!D21</f>
        <v>NM_000251</v>
      </c>
      <c r="O22" s="57" t="s">
        <v>1760</v>
      </c>
      <c r="P22" s="60">
        <f>IF(SUM('Control Sample Data'!D$3:D$98)&gt;10,IF(AND(ISNUMBER('Control Sample Data'!D21),'Control Sample Data'!D21&lt;$B$1, 'Control Sample Data'!D21&gt;0),'Control Sample Data'!D21,$B$1),"")</f>
        <v>30.49</v>
      </c>
      <c r="Q22" s="60">
        <f>IF(SUM('Control Sample Data'!E$3:E$98)&gt;10,IF(AND(ISNUMBER('Control Sample Data'!E21),'Control Sample Data'!E21&lt;$B$1, 'Control Sample Data'!E21&gt;0),'Control Sample Data'!E21,$B$1),"")</f>
        <v>30.34</v>
      </c>
      <c r="R22" s="60">
        <f>IF(SUM('Control Sample Data'!F$3:F$98)&gt;10,IF(AND(ISNUMBER('Control Sample Data'!F21),'Control Sample Data'!F21&lt;$B$1, 'Control Sample Data'!F21&gt;0),'Control Sample Data'!F21,$B$1),"")</f>
        <v>30.31</v>
      </c>
      <c r="S22" s="60" t="str">
        <f>IF(SUM('Control Sample Data'!G$3:G$98)&gt;10,IF(AND(ISNUMBER('Control Sample Data'!G21),'Control Sample Data'!G21&lt;$B$1, 'Control Sample Data'!G21&gt;0),'Control Sample Data'!G21,$B$1),"")</f>
        <v/>
      </c>
      <c r="T22" s="60" t="str">
        <f>IF(SUM('Control Sample Data'!H$3:H$98)&gt;10,IF(AND(ISNUMBER('Control Sample Data'!H21),'Control Sample Data'!H21&lt;$B$1, 'Control Sample Data'!H21&gt;0),'Control Sample Data'!H21,$B$1),"")</f>
        <v/>
      </c>
      <c r="U22" s="60" t="str">
        <f>IF(SUM('Control Sample Data'!I$3:I$98)&gt;10,IF(AND(ISNUMBER('Control Sample Data'!I21),'Control Sample Data'!I21&lt;$B$1, 'Control Sample Data'!I21&gt;0),'Control Sample Data'!I21,$B$1),"")</f>
        <v/>
      </c>
      <c r="V22" s="60" t="str">
        <f>IF(SUM('Control Sample Data'!J$3:J$98)&gt;10,IF(AND(ISNUMBER('Control Sample Data'!J21),'Control Sample Data'!J21&lt;$B$1, 'Control Sample Data'!J21&gt;0),'Control Sample Data'!J21,$B$1),"")</f>
        <v/>
      </c>
      <c r="W22" s="60" t="str">
        <f>IF(SUM('Control Sample Data'!K$3:K$98)&gt;10,IF(AND(ISNUMBER('Control Sample Data'!K21),'Control Sample Data'!K21&lt;$B$1, 'Control Sample Data'!K21&gt;0),'Control Sample Data'!K21,$B$1),"")</f>
        <v/>
      </c>
      <c r="X22" s="60" t="str">
        <f>IF(SUM('Control Sample Data'!L$3:L$98)&gt;10,IF(AND(ISNUMBER('Control Sample Data'!L21),'Control Sample Data'!L21&lt;$B$1, 'Control Sample Data'!L21&gt;0),'Control Sample Data'!L21,$B$1),"")</f>
        <v/>
      </c>
      <c r="Y22" s="60" t="str">
        <f>IF(SUM('Control Sample Data'!M$3:M$98)&gt;10,IF(AND(ISNUMBER('Control Sample Data'!M21),'Control Sample Data'!M21&lt;$B$1, 'Control Sample Data'!M21&gt;0),'Control Sample Data'!M21,$B$1),"")</f>
        <v/>
      </c>
      <c r="Z22" s="61" t="str">
        <f>IF(ISERROR(VLOOKUP('Choose Housekeeping Genes'!$C21,Calculations!$C$4:$M$99,2,0)),"",VLOOKUP('Choose Housekeeping Genes'!$C21,Calculations!$C$4:$M$99,2,0))</f>
        <v/>
      </c>
      <c r="AA22" s="61" t="str">
        <f>IF(ISERROR(VLOOKUP('Choose Housekeeping Genes'!$C21,Calculations!$C$4:$M$99,3,0)),"",VLOOKUP('Choose Housekeeping Genes'!$C21,Calculations!$C$4:$M$99,3,0))</f>
        <v/>
      </c>
      <c r="AB22" s="61" t="str">
        <f>IF(ISERROR(VLOOKUP('Choose Housekeeping Genes'!$C21,Calculations!$C$4:$M$99,4,0)),"",VLOOKUP('Choose Housekeeping Genes'!$C21,Calculations!$C$4:$M$99,4,0))</f>
        <v/>
      </c>
      <c r="AC22" s="61" t="str">
        <f>IF(ISERROR(VLOOKUP('Choose Housekeeping Genes'!$C21,Calculations!$C$4:$M$99,5,0)),"",VLOOKUP('Choose Housekeeping Genes'!$C21,Calculations!$C$4:$M$99,5,0))</f>
        <v/>
      </c>
      <c r="AD22" s="61" t="str">
        <f>IF(ISERROR(VLOOKUP('Choose Housekeeping Genes'!$C21,Calculations!$C$4:$M$99,6,0)),"",VLOOKUP('Choose Housekeeping Genes'!$C21,Calculations!$C$4:$M$99,6,0))</f>
        <v/>
      </c>
      <c r="AE22" s="61" t="str">
        <f>IF(ISERROR(VLOOKUP('Choose Housekeeping Genes'!$C21,Calculations!$C$4:$M$99,7,0)),"",VLOOKUP('Choose Housekeeping Genes'!$C21,Calculations!$C$4:$M$99,7,0))</f>
        <v/>
      </c>
      <c r="AF22" s="61" t="str">
        <f>IF(ISERROR(VLOOKUP('Choose Housekeeping Genes'!$C21,Calculations!$C$4:$M$99,8,0)),"",VLOOKUP('Choose Housekeeping Genes'!$C21,Calculations!$C$4:$M$99,8,0))</f>
        <v/>
      </c>
      <c r="AG22" s="61" t="str">
        <f>IF(ISERROR(VLOOKUP('Choose Housekeeping Genes'!$C21,Calculations!$C$4:$M$99,9,0)),"",VLOOKUP('Choose Housekeeping Genes'!$C21,Calculations!$C$4:$M$99,9,0))</f>
        <v/>
      </c>
      <c r="AH22" s="61" t="str">
        <f>IF(ISERROR(VLOOKUP('Choose Housekeeping Genes'!$C21,Calculations!$C$4:$M$99,10,0)),"",VLOOKUP('Choose Housekeeping Genes'!$C21,Calculations!$C$4:$M$99,10,0))</f>
        <v/>
      </c>
      <c r="AI22" s="61" t="str">
        <f>IF(ISERROR(VLOOKUP('Choose Housekeeping Genes'!$C21,Calculations!$C$4:$M$99,11,0)),"",VLOOKUP('Choose Housekeeping Genes'!$C21,Calculations!$C$4:$M$99,11,0))</f>
        <v/>
      </c>
      <c r="AJ22" s="61" t="str">
        <f>IF(ISERROR(VLOOKUP('Choose Housekeeping Genes'!$C21,Calculations!$C$4:$Y$99,14,0)),"",VLOOKUP('Choose Housekeeping Genes'!$C21,Calculations!$C$4:$Y$99,14,0))</f>
        <v/>
      </c>
      <c r="AK22" s="61" t="str">
        <f>IF(ISERROR(VLOOKUP('Choose Housekeeping Genes'!$C21,Calculations!$C$4:$Y$99,15,0)),"",VLOOKUP('Choose Housekeeping Genes'!$C21,Calculations!$C$4:$Y$99,15,0))</f>
        <v/>
      </c>
      <c r="AL22" s="61" t="str">
        <f>IF(ISERROR(VLOOKUP('Choose Housekeeping Genes'!$C21,Calculations!$C$4:$Y$99,16,0)),"",VLOOKUP('Choose Housekeeping Genes'!$C21,Calculations!$C$4:$Y$99,16,0))</f>
        <v/>
      </c>
      <c r="AM22" s="61" t="str">
        <f>IF(ISERROR(VLOOKUP('Choose Housekeeping Genes'!$C21,Calculations!$C$4:$Y$99,17,0)),"",VLOOKUP('Choose Housekeeping Genes'!$C21,Calculations!$C$4:$Y$99,17,0))</f>
        <v/>
      </c>
      <c r="AN22" s="61" t="str">
        <f>IF(ISERROR(VLOOKUP('Choose Housekeeping Genes'!$C21,Calculations!$C$4:$Y$99,18,0)),"",VLOOKUP('Choose Housekeeping Genes'!$C21,Calculations!$C$4:$Y$99,18,0))</f>
        <v/>
      </c>
      <c r="AO22" s="61" t="str">
        <f>IF(ISERROR(VLOOKUP('Choose Housekeeping Genes'!$C21,Calculations!$C$4:$Y$99,19,0)),"",VLOOKUP('Choose Housekeeping Genes'!$C21,Calculations!$C$4:$Y$99,19,0))</f>
        <v/>
      </c>
      <c r="AP22" s="61" t="str">
        <f>IF(ISERROR(VLOOKUP('Choose Housekeeping Genes'!$C21,Calculations!$C$4:$Y$99,20,0)),"",VLOOKUP('Choose Housekeeping Genes'!$C21,Calculations!$C$4:$Y$99,20,0))</f>
        <v/>
      </c>
      <c r="AQ22" s="61" t="str">
        <f>IF(ISERROR(VLOOKUP('Choose Housekeeping Genes'!$C21,Calculations!$C$4:$Y$99,21,0)),"",VLOOKUP('Choose Housekeeping Genes'!$C21,Calculations!$C$4:$Y$99,21,0))</f>
        <v/>
      </c>
      <c r="AR22" s="61" t="str">
        <f>IF(ISERROR(VLOOKUP('Choose Housekeeping Genes'!$C21,Calculations!$C$4:$Y$99,22,0)),"",VLOOKUP('Choose Housekeeping Genes'!$C21,Calculations!$C$4:$Y$99,22,0))</f>
        <v/>
      </c>
      <c r="AS22" s="61" t="str">
        <f>IF(ISERROR(VLOOKUP('Choose Housekeeping Genes'!$C21,Calculations!$C$4:$Y$99,23,0)),"",VLOOKUP('Choose Housekeeping Genes'!$C21,Calculations!$C$4:$Y$99,23,0))</f>
        <v/>
      </c>
      <c r="AT22" s="74">
        <f t="shared" si="0"/>
        <v>3.6700000000000017</v>
      </c>
      <c r="AU22" s="74">
        <f t="shared" si="1"/>
        <v>3.9550000000000018</v>
      </c>
      <c r="AV22" s="74">
        <f t="shared" si="2"/>
        <v>3.6699999999999982</v>
      </c>
      <c r="AW22" s="74" t="str">
        <f t="shared" si="3"/>
        <v/>
      </c>
      <c r="AX22" s="74" t="str">
        <f t="shared" si="4"/>
        <v/>
      </c>
      <c r="AY22" s="74" t="str">
        <f t="shared" si="5"/>
        <v/>
      </c>
      <c r="AZ22" s="74" t="str">
        <f t="shared" si="6"/>
        <v/>
      </c>
      <c r="BA22" s="74" t="str">
        <f t="shared" si="7"/>
        <v/>
      </c>
      <c r="BB22" s="74" t="str">
        <f t="shared" si="8"/>
        <v/>
      </c>
      <c r="BC22" s="74" t="str">
        <f t="shared" si="9"/>
        <v/>
      </c>
      <c r="BD22" s="74">
        <f t="shared" si="10"/>
        <v>6.2133333333333312</v>
      </c>
      <c r="BE22" s="74">
        <f t="shared" si="11"/>
        <v>6.0316666666666663</v>
      </c>
      <c r="BF22" s="74">
        <f t="shared" si="12"/>
        <v>5.9049999999999976</v>
      </c>
      <c r="BG22" s="74" t="str">
        <f t="shared" si="13"/>
        <v/>
      </c>
      <c r="BH22" s="74" t="str">
        <f t="shared" si="14"/>
        <v/>
      </c>
      <c r="BI22" s="74" t="str">
        <f t="shared" si="15"/>
        <v/>
      </c>
      <c r="BJ22" s="74" t="str">
        <f t="shared" si="16"/>
        <v/>
      </c>
      <c r="BK22" s="74" t="str">
        <f t="shared" si="17"/>
        <v/>
      </c>
      <c r="BL22" s="74" t="str">
        <f t="shared" si="18"/>
        <v/>
      </c>
      <c r="BM22" s="74" t="str">
        <f t="shared" si="19"/>
        <v/>
      </c>
      <c r="BN22" s="62">
        <f t="shared" si="21"/>
        <v>3.7650000000000006</v>
      </c>
      <c r="BO22" s="62">
        <f t="shared" si="22"/>
        <v>6.049999999999998</v>
      </c>
      <c r="BP22" s="9">
        <f t="shared" si="23"/>
        <v>7.8563335907614176E-2</v>
      </c>
      <c r="BQ22" s="9">
        <f t="shared" si="24"/>
        <v>6.448019870633484E-2</v>
      </c>
      <c r="BR22" s="9">
        <f t="shared" si="25"/>
        <v>7.8563335907614384E-2</v>
      </c>
      <c r="BS22" s="9" t="str">
        <f t="shared" si="26"/>
        <v/>
      </c>
      <c r="BT22" s="9" t="str">
        <f t="shared" si="27"/>
        <v/>
      </c>
      <c r="BU22" s="9" t="str">
        <f t="shared" si="28"/>
        <v/>
      </c>
      <c r="BV22" s="9" t="str">
        <f t="shared" si="29"/>
        <v/>
      </c>
      <c r="BW22" s="9" t="str">
        <f t="shared" si="30"/>
        <v/>
      </c>
      <c r="BX22" s="9" t="str">
        <f t="shared" si="31"/>
        <v/>
      </c>
      <c r="BY22" s="9" t="str">
        <f t="shared" si="32"/>
        <v/>
      </c>
      <c r="BZ22" s="9">
        <f t="shared" si="33"/>
        <v>1.3477219249878006E-2</v>
      </c>
      <c r="CA22" s="9">
        <f t="shared" si="34"/>
        <v>1.5285773128156271E-2</v>
      </c>
      <c r="CB22" s="9">
        <f t="shared" si="35"/>
        <v>1.6688522000747708E-2</v>
      </c>
      <c r="CC22" s="9" t="str">
        <f t="shared" si="36"/>
        <v/>
      </c>
      <c r="CD22" s="9" t="str">
        <f t="shared" si="37"/>
        <v/>
      </c>
      <c r="CE22" s="9" t="str">
        <f t="shared" si="38"/>
        <v/>
      </c>
      <c r="CF22" s="9" t="str">
        <f t="shared" si="39"/>
        <v/>
      </c>
      <c r="CG22" s="9" t="str">
        <f t="shared" si="40"/>
        <v/>
      </c>
      <c r="CH22" s="9" t="str">
        <f t="shared" si="41"/>
        <v/>
      </c>
      <c r="CI22" s="9" t="str">
        <f t="shared" si="42"/>
        <v/>
      </c>
    </row>
    <row r="23" spans="1:87">
      <c r="A23" s="188"/>
      <c r="B23" s="57" t="str">
        <f>IF('Gene Table'!D22="","",'Gene Table'!D22)</f>
        <v>NM_000249</v>
      </c>
      <c r="C23" s="57" t="s">
        <v>1761</v>
      </c>
      <c r="D23" s="60">
        <f>IF(SUM('Test Sample Data'!D$3:D$98)&gt;10,IF(AND(ISNUMBER('Test Sample Data'!D22),'Test Sample Data'!D22&lt;$B$1, 'Test Sample Data'!D22&gt;0),'Test Sample Data'!D22,$B$1),"")</f>
        <v>35</v>
      </c>
      <c r="E23" s="60">
        <f>IF(SUM('Test Sample Data'!E$3:E$98)&gt;10,IF(AND(ISNUMBER('Test Sample Data'!E22),'Test Sample Data'!E22&lt;$B$1, 'Test Sample Data'!E22&gt;0),'Test Sample Data'!E22,$B$1),"")</f>
        <v>25.16</v>
      </c>
      <c r="F23" s="60">
        <f>IF(SUM('Test Sample Data'!F$3:F$98)&gt;10,IF(AND(ISNUMBER('Test Sample Data'!F22),'Test Sample Data'!F22&lt;$B$1, 'Test Sample Data'!F22&gt;0),'Test Sample Data'!F22,$B$1),"")</f>
        <v>25.14</v>
      </c>
      <c r="G23" s="60" t="str">
        <f>IF(SUM('Test Sample Data'!G$3:G$98)&gt;10,IF(AND(ISNUMBER('Test Sample Data'!G22),'Test Sample Data'!G22&lt;$B$1, 'Test Sample Data'!G22&gt;0),'Test Sample Data'!G22,$B$1),"")</f>
        <v/>
      </c>
      <c r="H23" s="60" t="str">
        <f>IF(SUM('Test Sample Data'!H$3:H$98)&gt;10,IF(AND(ISNUMBER('Test Sample Data'!H22),'Test Sample Data'!H22&lt;$B$1, 'Test Sample Data'!H22&gt;0),'Test Sample Data'!H22,$B$1),"")</f>
        <v/>
      </c>
      <c r="I23" s="60" t="str">
        <f>IF(SUM('Test Sample Data'!I$3:I$98)&gt;10,IF(AND(ISNUMBER('Test Sample Data'!I22),'Test Sample Data'!I22&lt;$B$1, 'Test Sample Data'!I22&gt;0),'Test Sample Data'!I22,$B$1),"")</f>
        <v/>
      </c>
      <c r="J23" s="60" t="str">
        <f>IF(SUM('Test Sample Data'!J$3:J$98)&gt;10,IF(AND(ISNUMBER('Test Sample Data'!J22),'Test Sample Data'!J22&lt;$B$1, 'Test Sample Data'!J22&gt;0),'Test Sample Data'!J22,$B$1),"")</f>
        <v/>
      </c>
      <c r="K23" s="60" t="str">
        <f>IF(SUM('Test Sample Data'!K$3:K$98)&gt;10,IF(AND(ISNUMBER('Test Sample Data'!K22),'Test Sample Data'!K22&lt;$B$1, 'Test Sample Data'!K22&gt;0),'Test Sample Data'!K22,$B$1),"")</f>
        <v/>
      </c>
      <c r="L23" s="60" t="str">
        <f>IF(SUM('Test Sample Data'!L$3:L$98)&gt;10,IF(AND(ISNUMBER('Test Sample Data'!L22),'Test Sample Data'!L22&lt;$B$1, 'Test Sample Data'!L22&gt;0),'Test Sample Data'!L22,$B$1),"")</f>
        <v/>
      </c>
      <c r="M23" s="60" t="str">
        <f>IF(SUM('Test Sample Data'!M$3:M$98)&gt;10,IF(AND(ISNUMBER('Test Sample Data'!M22),'Test Sample Data'!M22&lt;$B$1, 'Test Sample Data'!M22&gt;0),'Test Sample Data'!M22,$B$1),"")</f>
        <v/>
      </c>
      <c r="N23" s="60" t="str">
        <f>'Gene Table'!D22</f>
        <v>NM_000249</v>
      </c>
      <c r="O23" s="57" t="s">
        <v>1761</v>
      </c>
      <c r="P23" s="60">
        <f>IF(SUM('Control Sample Data'!D$3:D$98)&gt;10,IF(AND(ISNUMBER('Control Sample Data'!D22),'Control Sample Data'!D22&lt;$B$1, 'Control Sample Data'!D22&gt;0),'Control Sample Data'!D22,$B$1),"")</f>
        <v>25.46</v>
      </c>
      <c r="Q23" s="60">
        <f>IF(SUM('Control Sample Data'!E$3:E$98)&gt;10,IF(AND(ISNUMBER('Control Sample Data'!E22),'Control Sample Data'!E22&lt;$B$1, 'Control Sample Data'!E22&gt;0),'Control Sample Data'!E22,$B$1),"")</f>
        <v>25.7</v>
      </c>
      <c r="R23" s="60">
        <f>IF(SUM('Control Sample Data'!F$3:F$98)&gt;10,IF(AND(ISNUMBER('Control Sample Data'!F22),'Control Sample Data'!F22&lt;$B$1, 'Control Sample Data'!F22&gt;0),'Control Sample Data'!F22,$B$1),"")</f>
        <v>25.79</v>
      </c>
      <c r="S23" s="60" t="str">
        <f>IF(SUM('Control Sample Data'!G$3:G$98)&gt;10,IF(AND(ISNUMBER('Control Sample Data'!G22),'Control Sample Data'!G22&lt;$B$1, 'Control Sample Data'!G22&gt;0),'Control Sample Data'!G22,$B$1),"")</f>
        <v/>
      </c>
      <c r="T23" s="60" t="str">
        <f>IF(SUM('Control Sample Data'!H$3:H$98)&gt;10,IF(AND(ISNUMBER('Control Sample Data'!H22),'Control Sample Data'!H22&lt;$B$1, 'Control Sample Data'!H22&gt;0),'Control Sample Data'!H22,$B$1),"")</f>
        <v/>
      </c>
      <c r="U23" s="60" t="str">
        <f>IF(SUM('Control Sample Data'!I$3:I$98)&gt;10,IF(AND(ISNUMBER('Control Sample Data'!I22),'Control Sample Data'!I22&lt;$B$1, 'Control Sample Data'!I22&gt;0),'Control Sample Data'!I22,$B$1),"")</f>
        <v/>
      </c>
      <c r="V23" s="60" t="str">
        <f>IF(SUM('Control Sample Data'!J$3:J$98)&gt;10,IF(AND(ISNUMBER('Control Sample Data'!J22),'Control Sample Data'!J22&lt;$B$1, 'Control Sample Data'!J22&gt;0),'Control Sample Data'!J22,$B$1),"")</f>
        <v/>
      </c>
      <c r="W23" s="60" t="str">
        <f>IF(SUM('Control Sample Data'!K$3:K$98)&gt;10,IF(AND(ISNUMBER('Control Sample Data'!K22),'Control Sample Data'!K22&lt;$B$1, 'Control Sample Data'!K22&gt;0),'Control Sample Data'!K22,$B$1),"")</f>
        <v/>
      </c>
      <c r="X23" s="60" t="str">
        <f>IF(SUM('Control Sample Data'!L$3:L$98)&gt;10,IF(AND(ISNUMBER('Control Sample Data'!L22),'Control Sample Data'!L22&lt;$B$1, 'Control Sample Data'!L22&gt;0),'Control Sample Data'!L22,$B$1),"")</f>
        <v/>
      </c>
      <c r="Y23" s="60" t="str">
        <f>IF(SUM('Control Sample Data'!M$3:M$98)&gt;10,IF(AND(ISNUMBER('Control Sample Data'!M22),'Control Sample Data'!M22&lt;$B$1, 'Control Sample Data'!M22&gt;0),'Control Sample Data'!M22,$B$1),"")</f>
        <v/>
      </c>
      <c r="Z23" s="61" t="str">
        <f>IF(ISERROR(VLOOKUP('Choose Housekeeping Genes'!$C22,Calculations!$C$4:$M$99,2,0)),"",VLOOKUP('Choose Housekeeping Genes'!$C22,Calculations!$C$4:$M$99,2,0))</f>
        <v/>
      </c>
      <c r="AA23" s="61" t="str">
        <f>IF(ISERROR(VLOOKUP('Choose Housekeeping Genes'!$C22,Calculations!$C$4:$M$99,3,0)),"",VLOOKUP('Choose Housekeeping Genes'!$C22,Calculations!$C$4:$M$99,3,0))</f>
        <v/>
      </c>
      <c r="AB23" s="61" t="str">
        <f>IF(ISERROR(VLOOKUP('Choose Housekeeping Genes'!$C22,Calculations!$C$4:$M$99,4,0)),"",VLOOKUP('Choose Housekeeping Genes'!$C22,Calculations!$C$4:$M$99,4,0))</f>
        <v/>
      </c>
      <c r="AC23" s="61" t="str">
        <f>IF(ISERROR(VLOOKUP('Choose Housekeeping Genes'!$C22,Calculations!$C$4:$M$99,5,0)),"",VLOOKUP('Choose Housekeeping Genes'!$C22,Calculations!$C$4:$M$99,5,0))</f>
        <v/>
      </c>
      <c r="AD23" s="61" t="str">
        <f>IF(ISERROR(VLOOKUP('Choose Housekeeping Genes'!$C22,Calculations!$C$4:$M$99,6,0)),"",VLOOKUP('Choose Housekeeping Genes'!$C22,Calculations!$C$4:$M$99,6,0))</f>
        <v/>
      </c>
      <c r="AE23" s="61" t="str">
        <f>IF(ISERROR(VLOOKUP('Choose Housekeeping Genes'!$C22,Calculations!$C$4:$M$99,7,0)),"",VLOOKUP('Choose Housekeeping Genes'!$C22,Calculations!$C$4:$M$99,7,0))</f>
        <v/>
      </c>
      <c r="AF23" s="61" t="str">
        <f>IF(ISERROR(VLOOKUP('Choose Housekeeping Genes'!$C22,Calculations!$C$4:$M$99,8,0)),"",VLOOKUP('Choose Housekeeping Genes'!$C22,Calculations!$C$4:$M$99,8,0))</f>
        <v/>
      </c>
      <c r="AG23" s="61" t="str">
        <f>IF(ISERROR(VLOOKUP('Choose Housekeeping Genes'!$C22,Calculations!$C$4:$M$99,9,0)),"",VLOOKUP('Choose Housekeeping Genes'!$C22,Calculations!$C$4:$M$99,9,0))</f>
        <v/>
      </c>
      <c r="AH23" s="61" t="str">
        <f>IF(ISERROR(VLOOKUP('Choose Housekeeping Genes'!$C22,Calculations!$C$4:$M$99,10,0)),"",VLOOKUP('Choose Housekeeping Genes'!$C22,Calculations!$C$4:$M$99,10,0))</f>
        <v/>
      </c>
      <c r="AI23" s="61" t="str">
        <f>IF(ISERROR(VLOOKUP('Choose Housekeeping Genes'!$C22,Calculations!$C$4:$M$99,11,0)),"",VLOOKUP('Choose Housekeeping Genes'!$C22,Calculations!$C$4:$M$99,11,0))</f>
        <v/>
      </c>
      <c r="AJ23" s="61" t="str">
        <f>IF(ISERROR(VLOOKUP('Choose Housekeeping Genes'!$C22,Calculations!$C$4:$Y$99,14,0)),"",VLOOKUP('Choose Housekeeping Genes'!$C22,Calculations!$C$4:$Y$99,14,0))</f>
        <v/>
      </c>
      <c r="AK23" s="61" t="str">
        <f>IF(ISERROR(VLOOKUP('Choose Housekeeping Genes'!$C22,Calculations!$C$4:$Y$99,15,0)),"",VLOOKUP('Choose Housekeeping Genes'!$C22,Calculations!$C$4:$Y$99,15,0))</f>
        <v/>
      </c>
      <c r="AL23" s="61" t="str">
        <f>IF(ISERROR(VLOOKUP('Choose Housekeeping Genes'!$C22,Calculations!$C$4:$Y$99,16,0)),"",VLOOKUP('Choose Housekeeping Genes'!$C22,Calculations!$C$4:$Y$99,16,0))</f>
        <v/>
      </c>
      <c r="AM23" s="61" t="str">
        <f>IF(ISERROR(VLOOKUP('Choose Housekeeping Genes'!$C22,Calculations!$C$4:$Y$99,17,0)),"",VLOOKUP('Choose Housekeeping Genes'!$C22,Calculations!$C$4:$Y$99,17,0))</f>
        <v/>
      </c>
      <c r="AN23" s="61" t="str">
        <f>IF(ISERROR(VLOOKUP('Choose Housekeeping Genes'!$C22,Calculations!$C$4:$Y$99,18,0)),"",VLOOKUP('Choose Housekeeping Genes'!$C22,Calculations!$C$4:$Y$99,18,0))</f>
        <v/>
      </c>
      <c r="AO23" s="61" t="str">
        <f>IF(ISERROR(VLOOKUP('Choose Housekeeping Genes'!$C22,Calculations!$C$4:$Y$99,19,0)),"",VLOOKUP('Choose Housekeeping Genes'!$C22,Calculations!$C$4:$Y$99,19,0))</f>
        <v/>
      </c>
      <c r="AP23" s="61" t="str">
        <f>IF(ISERROR(VLOOKUP('Choose Housekeeping Genes'!$C22,Calculations!$C$4:$Y$99,20,0)),"",VLOOKUP('Choose Housekeeping Genes'!$C22,Calculations!$C$4:$Y$99,20,0))</f>
        <v/>
      </c>
      <c r="AQ23" s="61" t="str">
        <f>IF(ISERROR(VLOOKUP('Choose Housekeeping Genes'!$C22,Calculations!$C$4:$Y$99,21,0)),"",VLOOKUP('Choose Housekeeping Genes'!$C22,Calculations!$C$4:$Y$99,21,0))</f>
        <v/>
      </c>
      <c r="AR23" s="61" t="str">
        <f>IF(ISERROR(VLOOKUP('Choose Housekeeping Genes'!$C22,Calculations!$C$4:$Y$99,22,0)),"",VLOOKUP('Choose Housekeeping Genes'!$C22,Calculations!$C$4:$Y$99,22,0))</f>
        <v/>
      </c>
      <c r="AS23" s="61" t="str">
        <f>IF(ISERROR(VLOOKUP('Choose Housekeeping Genes'!$C22,Calculations!$C$4:$Y$99,23,0)),"",VLOOKUP('Choose Housekeeping Genes'!$C22,Calculations!$C$4:$Y$99,23,0))</f>
        <v/>
      </c>
      <c r="AT23" s="74">
        <f t="shared" si="0"/>
        <v>11.940000000000001</v>
      </c>
      <c r="AU23" s="74">
        <f t="shared" si="1"/>
        <v>2.0150000000000006</v>
      </c>
      <c r="AV23" s="74">
        <f t="shared" si="2"/>
        <v>1.9800000000000004</v>
      </c>
      <c r="AW23" s="74" t="str">
        <f t="shared" si="3"/>
        <v/>
      </c>
      <c r="AX23" s="74" t="str">
        <f t="shared" si="4"/>
        <v/>
      </c>
      <c r="AY23" s="74" t="str">
        <f t="shared" si="5"/>
        <v/>
      </c>
      <c r="AZ23" s="74" t="str">
        <f t="shared" si="6"/>
        <v/>
      </c>
      <c r="BA23" s="74" t="str">
        <f t="shared" si="7"/>
        <v/>
      </c>
      <c r="BB23" s="74" t="str">
        <f t="shared" si="8"/>
        <v/>
      </c>
      <c r="BC23" s="74" t="str">
        <f t="shared" si="9"/>
        <v/>
      </c>
      <c r="BD23" s="74">
        <f t="shared" si="10"/>
        <v>1.1833333333333336</v>
      </c>
      <c r="BE23" s="74">
        <f t="shared" si="11"/>
        <v>1.3916666666666657</v>
      </c>
      <c r="BF23" s="74">
        <f t="shared" si="12"/>
        <v>1.384999999999998</v>
      </c>
      <c r="BG23" s="74" t="str">
        <f t="shared" si="13"/>
        <v/>
      </c>
      <c r="BH23" s="74" t="str">
        <f t="shared" si="14"/>
        <v/>
      </c>
      <c r="BI23" s="74" t="str">
        <f t="shared" si="15"/>
        <v/>
      </c>
      <c r="BJ23" s="74" t="str">
        <f t="shared" si="16"/>
        <v/>
      </c>
      <c r="BK23" s="74" t="str">
        <f t="shared" si="17"/>
        <v/>
      </c>
      <c r="BL23" s="74" t="str">
        <f t="shared" si="18"/>
        <v/>
      </c>
      <c r="BM23" s="74" t="str">
        <f t="shared" si="19"/>
        <v/>
      </c>
      <c r="BN23" s="62">
        <f t="shared" si="21"/>
        <v>5.3116666666666674</v>
      </c>
      <c r="BO23" s="62">
        <f t="shared" si="22"/>
        <v>1.3199999999999992</v>
      </c>
      <c r="BP23" s="9">
        <f t="shared" si="23"/>
        <v>2.5450824239285158E-4</v>
      </c>
      <c r="BQ23" s="9">
        <f t="shared" si="24"/>
        <v>0.24741416410380163</v>
      </c>
      <c r="BR23" s="9">
        <f t="shared" si="25"/>
        <v>0.25348986994750722</v>
      </c>
      <c r="BS23" s="9" t="str">
        <f t="shared" si="26"/>
        <v/>
      </c>
      <c r="BT23" s="9" t="str">
        <f t="shared" si="27"/>
        <v/>
      </c>
      <c r="BU23" s="9" t="str">
        <f t="shared" si="28"/>
        <v/>
      </c>
      <c r="BV23" s="9" t="str">
        <f t="shared" si="29"/>
        <v/>
      </c>
      <c r="BW23" s="9" t="str">
        <f t="shared" si="30"/>
        <v/>
      </c>
      <c r="BX23" s="9" t="str">
        <f t="shared" si="31"/>
        <v/>
      </c>
      <c r="BY23" s="9" t="str">
        <f t="shared" si="32"/>
        <v/>
      </c>
      <c r="BZ23" s="9">
        <f t="shared" si="33"/>
        <v>0.44033293679807417</v>
      </c>
      <c r="CA23" s="9">
        <f t="shared" si="34"/>
        <v>0.38112425581394077</v>
      </c>
      <c r="CB23" s="9">
        <f t="shared" si="35"/>
        <v>0.38288949927359622</v>
      </c>
      <c r="CC23" s="9" t="str">
        <f t="shared" si="36"/>
        <v/>
      </c>
      <c r="CD23" s="9" t="str">
        <f t="shared" si="37"/>
        <v/>
      </c>
      <c r="CE23" s="9" t="str">
        <f t="shared" si="38"/>
        <v/>
      </c>
      <c r="CF23" s="9" t="str">
        <f t="shared" si="39"/>
        <v/>
      </c>
      <c r="CG23" s="9" t="str">
        <f t="shared" si="40"/>
        <v/>
      </c>
      <c r="CH23" s="9" t="str">
        <f t="shared" si="41"/>
        <v/>
      </c>
      <c r="CI23" s="9" t="str">
        <f t="shared" si="42"/>
        <v/>
      </c>
    </row>
    <row r="24" spans="1:87" ht="12.75" customHeight="1">
      <c r="A24" s="188"/>
      <c r="B24" s="57" t="str">
        <f>IF('Gene Table'!D23="","",'Gene Table'!D23)</f>
        <v>NM_000584</v>
      </c>
      <c r="C24" s="57" t="s">
        <v>1762</v>
      </c>
      <c r="D24" s="60">
        <f>IF(SUM('Test Sample Data'!D$3:D$98)&gt;10,IF(AND(ISNUMBER('Test Sample Data'!D23),'Test Sample Data'!D23&lt;$B$1, 'Test Sample Data'!D23&gt;0),'Test Sample Data'!D23,$B$1),"")</f>
        <v>26.48</v>
      </c>
      <c r="E24" s="60">
        <f>IF(SUM('Test Sample Data'!E$3:E$98)&gt;10,IF(AND(ISNUMBER('Test Sample Data'!E23),'Test Sample Data'!E23&lt;$B$1, 'Test Sample Data'!E23&gt;0),'Test Sample Data'!E23,$B$1),"")</f>
        <v>26.65</v>
      </c>
      <c r="F24" s="60">
        <f>IF(SUM('Test Sample Data'!F$3:F$98)&gt;10,IF(AND(ISNUMBER('Test Sample Data'!F23),'Test Sample Data'!F23&lt;$B$1, 'Test Sample Data'!F23&gt;0),'Test Sample Data'!F23,$B$1),"")</f>
        <v>26.57</v>
      </c>
      <c r="G24" s="60" t="str">
        <f>IF(SUM('Test Sample Data'!G$3:G$98)&gt;10,IF(AND(ISNUMBER('Test Sample Data'!G23),'Test Sample Data'!G23&lt;$B$1, 'Test Sample Data'!G23&gt;0),'Test Sample Data'!G23,$B$1),"")</f>
        <v/>
      </c>
      <c r="H24" s="60" t="str">
        <f>IF(SUM('Test Sample Data'!H$3:H$98)&gt;10,IF(AND(ISNUMBER('Test Sample Data'!H23),'Test Sample Data'!H23&lt;$B$1, 'Test Sample Data'!H23&gt;0),'Test Sample Data'!H23,$B$1),"")</f>
        <v/>
      </c>
      <c r="I24" s="60" t="str">
        <f>IF(SUM('Test Sample Data'!I$3:I$98)&gt;10,IF(AND(ISNUMBER('Test Sample Data'!I23),'Test Sample Data'!I23&lt;$B$1, 'Test Sample Data'!I23&gt;0),'Test Sample Data'!I23,$B$1),"")</f>
        <v/>
      </c>
      <c r="J24" s="60" t="str">
        <f>IF(SUM('Test Sample Data'!J$3:J$98)&gt;10,IF(AND(ISNUMBER('Test Sample Data'!J23),'Test Sample Data'!J23&lt;$B$1, 'Test Sample Data'!J23&gt;0),'Test Sample Data'!J23,$B$1),"")</f>
        <v/>
      </c>
      <c r="K24" s="60" t="str">
        <f>IF(SUM('Test Sample Data'!K$3:K$98)&gt;10,IF(AND(ISNUMBER('Test Sample Data'!K23),'Test Sample Data'!K23&lt;$B$1, 'Test Sample Data'!K23&gt;0),'Test Sample Data'!K23,$B$1),"")</f>
        <v/>
      </c>
      <c r="L24" s="60" t="str">
        <f>IF(SUM('Test Sample Data'!L$3:L$98)&gt;10,IF(AND(ISNUMBER('Test Sample Data'!L23),'Test Sample Data'!L23&lt;$B$1, 'Test Sample Data'!L23&gt;0),'Test Sample Data'!L23,$B$1),"")</f>
        <v/>
      </c>
      <c r="M24" s="60" t="str">
        <f>IF(SUM('Test Sample Data'!M$3:M$98)&gt;10,IF(AND(ISNUMBER('Test Sample Data'!M23),'Test Sample Data'!M23&lt;$B$1, 'Test Sample Data'!M23&gt;0),'Test Sample Data'!M23,$B$1),"")</f>
        <v/>
      </c>
      <c r="N24" s="60" t="str">
        <f>'Gene Table'!D23</f>
        <v>NM_000584</v>
      </c>
      <c r="O24" s="57" t="s">
        <v>1762</v>
      </c>
      <c r="P24" s="60">
        <f>IF(SUM('Control Sample Data'!D$3:D$98)&gt;10,IF(AND(ISNUMBER('Control Sample Data'!D23),'Control Sample Data'!D23&lt;$B$1, 'Control Sample Data'!D23&gt;0),'Control Sample Data'!D23,$B$1),"")</f>
        <v>29.8</v>
      </c>
      <c r="Q24" s="60">
        <f>IF(SUM('Control Sample Data'!E$3:E$98)&gt;10,IF(AND(ISNUMBER('Control Sample Data'!E23),'Control Sample Data'!E23&lt;$B$1, 'Control Sample Data'!E23&gt;0),'Control Sample Data'!E23,$B$1),"")</f>
        <v>29.94</v>
      </c>
      <c r="R24" s="60">
        <f>IF(SUM('Control Sample Data'!F$3:F$98)&gt;10,IF(AND(ISNUMBER('Control Sample Data'!F23),'Control Sample Data'!F23&lt;$B$1, 'Control Sample Data'!F23&gt;0),'Control Sample Data'!F23,$B$1),"")</f>
        <v>30.28</v>
      </c>
      <c r="S24" s="60" t="str">
        <f>IF(SUM('Control Sample Data'!G$3:G$98)&gt;10,IF(AND(ISNUMBER('Control Sample Data'!G23),'Control Sample Data'!G23&lt;$B$1, 'Control Sample Data'!G23&gt;0),'Control Sample Data'!G23,$B$1),"")</f>
        <v/>
      </c>
      <c r="T24" s="60" t="str">
        <f>IF(SUM('Control Sample Data'!H$3:H$98)&gt;10,IF(AND(ISNUMBER('Control Sample Data'!H23),'Control Sample Data'!H23&lt;$B$1, 'Control Sample Data'!H23&gt;0),'Control Sample Data'!H23,$B$1),"")</f>
        <v/>
      </c>
      <c r="U24" s="60" t="str">
        <f>IF(SUM('Control Sample Data'!I$3:I$98)&gt;10,IF(AND(ISNUMBER('Control Sample Data'!I23),'Control Sample Data'!I23&lt;$B$1, 'Control Sample Data'!I23&gt;0),'Control Sample Data'!I23,$B$1),"")</f>
        <v/>
      </c>
      <c r="V24" s="60" t="str">
        <f>IF(SUM('Control Sample Data'!J$3:J$98)&gt;10,IF(AND(ISNUMBER('Control Sample Data'!J23),'Control Sample Data'!J23&lt;$B$1, 'Control Sample Data'!J23&gt;0),'Control Sample Data'!J23,$B$1),"")</f>
        <v/>
      </c>
      <c r="W24" s="60" t="str">
        <f>IF(SUM('Control Sample Data'!K$3:K$98)&gt;10,IF(AND(ISNUMBER('Control Sample Data'!K23),'Control Sample Data'!K23&lt;$B$1, 'Control Sample Data'!K23&gt;0),'Control Sample Data'!K23,$B$1),"")</f>
        <v/>
      </c>
      <c r="X24" s="60" t="str">
        <f>IF(SUM('Control Sample Data'!L$3:L$98)&gt;10,IF(AND(ISNUMBER('Control Sample Data'!L23),'Control Sample Data'!L23&lt;$B$1, 'Control Sample Data'!L23&gt;0),'Control Sample Data'!L23,$B$1),"")</f>
        <v/>
      </c>
      <c r="Y24" s="60" t="str">
        <f>IF(SUM('Control Sample Data'!M$3:M$98)&gt;10,IF(AND(ISNUMBER('Control Sample Data'!M23),'Control Sample Data'!M23&lt;$B$1, 'Control Sample Data'!M23&gt;0),'Control Sample Data'!M23,$B$1),"")</f>
        <v/>
      </c>
      <c r="Z24" s="186" t="s">
        <v>354</v>
      </c>
      <c r="AA24" s="186"/>
      <c r="AB24" s="186"/>
      <c r="AC24" s="186"/>
      <c r="AD24" s="186"/>
      <c r="AE24" s="186"/>
      <c r="AF24" s="186"/>
      <c r="AG24" s="186"/>
      <c r="AH24" s="186"/>
      <c r="AI24" s="186"/>
      <c r="AJ24" s="133"/>
      <c r="AK24" s="133"/>
      <c r="AL24" s="133"/>
      <c r="AM24" s="133"/>
      <c r="AN24" s="133"/>
      <c r="AO24" s="133"/>
      <c r="AP24" s="133"/>
      <c r="AQ24" s="133"/>
      <c r="AR24" s="133"/>
      <c r="AS24" s="133"/>
      <c r="AT24" s="74">
        <f t="shared" si="0"/>
        <v>3.4200000000000017</v>
      </c>
      <c r="AU24" s="74">
        <f t="shared" si="1"/>
        <v>3.504999999999999</v>
      </c>
      <c r="AV24" s="74">
        <f t="shared" si="2"/>
        <v>3.41</v>
      </c>
      <c r="AW24" s="74" t="str">
        <f t="shared" si="3"/>
        <v/>
      </c>
      <c r="AX24" s="74" t="str">
        <f t="shared" si="4"/>
        <v/>
      </c>
      <c r="AY24" s="74" t="str">
        <f t="shared" si="5"/>
        <v/>
      </c>
      <c r="AZ24" s="74" t="str">
        <f t="shared" si="6"/>
        <v/>
      </c>
      <c r="BA24" s="74" t="str">
        <f t="shared" si="7"/>
        <v/>
      </c>
      <c r="BB24" s="74" t="str">
        <f t="shared" si="8"/>
        <v/>
      </c>
      <c r="BC24" s="74" t="str">
        <f t="shared" si="9"/>
        <v/>
      </c>
      <c r="BD24" s="74">
        <f t="shared" si="10"/>
        <v>5.5233333333333334</v>
      </c>
      <c r="BE24" s="74">
        <f t="shared" si="11"/>
        <v>5.6316666666666677</v>
      </c>
      <c r="BF24" s="74">
        <f t="shared" si="12"/>
        <v>5.875</v>
      </c>
      <c r="BG24" s="74" t="str">
        <f t="shared" si="13"/>
        <v/>
      </c>
      <c r="BH24" s="74" t="str">
        <f t="shared" si="14"/>
        <v/>
      </c>
      <c r="BI24" s="74" t="str">
        <f t="shared" si="15"/>
        <v/>
      </c>
      <c r="BJ24" s="74" t="str">
        <f t="shared" si="16"/>
        <v/>
      </c>
      <c r="BK24" s="74" t="str">
        <f t="shared" si="17"/>
        <v/>
      </c>
      <c r="BL24" s="74" t="str">
        <f t="shared" si="18"/>
        <v/>
      </c>
      <c r="BM24" s="74" t="str">
        <f t="shared" si="19"/>
        <v/>
      </c>
      <c r="BN24" s="62">
        <f t="shared" si="21"/>
        <v>3.4450000000000003</v>
      </c>
      <c r="BO24" s="62">
        <f t="shared" si="22"/>
        <v>5.6766666666666667</v>
      </c>
      <c r="BP24" s="9">
        <f t="shared" si="23"/>
        <v>9.3428078039683532E-2</v>
      </c>
      <c r="BQ24" s="9">
        <f t="shared" si="24"/>
        <v>8.8082547196376301E-2</v>
      </c>
      <c r="BR24" s="9">
        <f t="shared" si="25"/>
        <v>9.4077921713191695E-2</v>
      </c>
      <c r="BS24" s="9" t="str">
        <f t="shared" si="26"/>
        <v/>
      </c>
      <c r="BT24" s="9" t="str">
        <f t="shared" si="27"/>
        <v/>
      </c>
      <c r="BU24" s="9" t="str">
        <f t="shared" si="28"/>
        <v/>
      </c>
      <c r="BV24" s="9" t="str">
        <f t="shared" si="29"/>
        <v/>
      </c>
      <c r="BW24" s="9" t="str">
        <f t="shared" si="30"/>
        <v/>
      </c>
      <c r="BX24" s="9" t="str">
        <f t="shared" si="31"/>
        <v/>
      </c>
      <c r="BY24" s="9" t="str">
        <f t="shared" si="32"/>
        <v/>
      </c>
      <c r="BZ24" s="9">
        <f t="shared" si="33"/>
        <v>2.1742575690287758E-2</v>
      </c>
      <c r="CA24" s="9">
        <f t="shared" si="34"/>
        <v>2.0169698564881908E-2</v>
      </c>
      <c r="CB24" s="9">
        <f t="shared" si="35"/>
        <v>1.7039183322894644E-2</v>
      </c>
      <c r="CC24" s="9" t="str">
        <f t="shared" si="36"/>
        <v/>
      </c>
      <c r="CD24" s="9" t="str">
        <f t="shared" si="37"/>
        <v/>
      </c>
      <c r="CE24" s="9" t="str">
        <f t="shared" si="38"/>
        <v/>
      </c>
      <c r="CF24" s="9" t="str">
        <f t="shared" si="39"/>
        <v/>
      </c>
      <c r="CG24" s="9" t="str">
        <f t="shared" si="40"/>
        <v/>
      </c>
      <c r="CH24" s="9" t="str">
        <f t="shared" si="41"/>
        <v/>
      </c>
      <c r="CI24" s="9" t="str">
        <f t="shared" si="42"/>
        <v/>
      </c>
    </row>
    <row r="25" spans="1:87" ht="12.75" customHeight="1">
      <c r="A25" s="188"/>
      <c r="B25" s="57" t="str">
        <f>IF('Gene Table'!D24="","",'Gene Table'!D24)</f>
        <v>NM_000594</v>
      </c>
      <c r="C25" s="57" t="s">
        <v>1763</v>
      </c>
      <c r="D25" s="60">
        <f>IF(SUM('Test Sample Data'!D$3:D$98)&gt;10,IF(AND(ISNUMBER('Test Sample Data'!D24),'Test Sample Data'!D24&lt;$B$1, 'Test Sample Data'!D24&gt;0),'Test Sample Data'!D24,$B$1),"")</f>
        <v>31.12</v>
      </c>
      <c r="E25" s="60">
        <f>IF(SUM('Test Sample Data'!E$3:E$98)&gt;10,IF(AND(ISNUMBER('Test Sample Data'!E24),'Test Sample Data'!E24&lt;$B$1, 'Test Sample Data'!E24&gt;0),'Test Sample Data'!E24,$B$1),"")</f>
        <v>30.99</v>
      </c>
      <c r="F25" s="60">
        <f>IF(SUM('Test Sample Data'!F$3:F$98)&gt;10,IF(AND(ISNUMBER('Test Sample Data'!F24),'Test Sample Data'!F24&lt;$B$1, 'Test Sample Data'!F24&gt;0),'Test Sample Data'!F24,$B$1),"")</f>
        <v>31.01</v>
      </c>
      <c r="G25" s="60" t="str">
        <f>IF(SUM('Test Sample Data'!G$3:G$98)&gt;10,IF(AND(ISNUMBER('Test Sample Data'!G24),'Test Sample Data'!G24&lt;$B$1, 'Test Sample Data'!G24&gt;0),'Test Sample Data'!G24,$B$1),"")</f>
        <v/>
      </c>
      <c r="H25" s="60" t="str">
        <f>IF(SUM('Test Sample Data'!H$3:H$98)&gt;10,IF(AND(ISNUMBER('Test Sample Data'!H24),'Test Sample Data'!H24&lt;$B$1, 'Test Sample Data'!H24&gt;0),'Test Sample Data'!H24,$B$1),"")</f>
        <v/>
      </c>
      <c r="I25" s="60" t="str">
        <f>IF(SUM('Test Sample Data'!I$3:I$98)&gt;10,IF(AND(ISNUMBER('Test Sample Data'!I24),'Test Sample Data'!I24&lt;$B$1, 'Test Sample Data'!I24&gt;0),'Test Sample Data'!I24,$B$1),"")</f>
        <v/>
      </c>
      <c r="J25" s="60" t="str">
        <f>IF(SUM('Test Sample Data'!J$3:J$98)&gt;10,IF(AND(ISNUMBER('Test Sample Data'!J24),'Test Sample Data'!J24&lt;$B$1, 'Test Sample Data'!J24&gt;0),'Test Sample Data'!J24,$B$1),"")</f>
        <v/>
      </c>
      <c r="K25" s="60" t="str">
        <f>IF(SUM('Test Sample Data'!K$3:K$98)&gt;10,IF(AND(ISNUMBER('Test Sample Data'!K24),'Test Sample Data'!K24&lt;$B$1, 'Test Sample Data'!K24&gt;0),'Test Sample Data'!K24,$B$1),"")</f>
        <v/>
      </c>
      <c r="L25" s="60" t="str">
        <f>IF(SUM('Test Sample Data'!L$3:L$98)&gt;10,IF(AND(ISNUMBER('Test Sample Data'!L24),'Test Sample Data'!L24&lt;$B$1, 'Test Sample Data'!L24&gt;0),'Test Sample Data'!L24,$B$1),"")</f>
        <v/>
      </c>
      <c r="M25" s="60" t="str">
        <f>IF(SUM('Test Sample Data'!M$3:M$98)&gt;10,IF(AND(ISNUMBER('Test Sample Data'!M24),'Test Sample Data'!M24&lt;$B$1, 'Test Sample Data'!M24&gt;0),'Test Sample Data'!M24,$B$1),"")</f>
        <v/>
      </c>
      <c r="N25" s="60" t="str">
        <f>'Gene Table'!D24</f>
        <v>NM_000594</v>
      </c>
      <c r="O25" s="57" t="s">
        <v>1763</v>
      </c>
      <c r="P25" s="60">
        <f>IF(SUM('Control Sample Data'!D$3:D$98)&gt;10,IF(AND(ISNUMBER('Control Sample Data'!D24),'Control Sample Data'!D24&lt;$B$1, 'Control Sample Data'!D24&gt;0),'Control Sample Data'!D24,$B$1),"")</f>
        <v>32.909999999999997</v>
      </c>
      <c r="Q25" s="60">
        <f>IF(SUM('Control Sample Data'!E$3:E$98)&gt;10,IF(AND(ISNUMBER('Control Sample Data'!E24),'Control Sample Data'!E24&lt;$B$1, 'Control Sample Data'!E24&gt;0),'Control Sample Data'!E24,$B$1),"")</f>
        <v>35</v>
      </c>
      <c r="R25" s="60">
        <f>IF(SUM('Control Sample Data'!F$3:F$98)&gt;10,IF(AND(ISNUMBER('Control Sample Data'!F24),'Control Sample Data'!F24&lt;$B$1, 'Control Sample Data'!F24&gt;0),'Control Sample Data'!F24,$B$1),"")</f>
        <v>33.340000000000003</v>
      </c>
      <c r="S25" s="60" t="str">
        <f>IF(SUM('Control Sample Data'!G$3:G$98)&gt;10,IF(AND(ISNUMBER('Control Sample Data'!G24),'Control Sample Data'!G24&lt;$B$1, 'Control Sample Data'!G24&gt;0),'Control Sample Data'!G24,$B$1),"")</f>
        <v/>
      </c>
      <c r="T25" s="60" t="str">
        <f>IF(SUM('Control Sample Data'!H$3:H$98)&gt;10,IF(AND(ISNUMBER('Control Sample Data'!H24),'Control Sample Data'!H24&lt;$B$1, 'Control Sample Data'!H24&gt;0),'Control Sample Data'!H24,$B$1),"")</f>
        <v/>
      </c>
      <c r="U25" s="60" t="str">
        <f>IF(SUM('Control Sample Data'!I$3:I$98)&gt;10,IF(AND(ISNUMBER('Control Sample Data'!I24),'Control Sample Data'!I24&lt;$B$1, 'Control Sample Data'!I24&gt;0),'Control Sample Data'!I24,$B$1),"")</f>
        <v/>
      </c>
      <c r="V25" s="60" t="str">
        <f>IF(SUM('Control Sample Data'!J$3:J$98)&gt;10,IF(AND(ISNUMBER('Control Sample Data'!J24),'Control Sample Data'!J24&lt;$B$1, 'Control Sample Data'!J24&gt;0),'Control Sample Data'!J24,$B$1),"")</f>
        <v/>
      </c>
      <c r="W25" s="60" t="str">
        <f>IF(SUM('Control Sample Data'!K$3:K$98)&gt;10,IF(AND(ISNUMBER('Control Sample Data'!K24),'Control Sample Data'!K24&lt;$B$1, 'Control Sample Data'!K24&gt;0),'Control Sample Data'!K24,$B$1),"")</f>
        <v/>
      </c>
      <c r="X25" s="60" t="str">
        <f>IF(SUM('Control Sample Data'!L$3:L$98)&gt;10,IF(AND(ISNUMBER('Control Sample Data'!L24),'Control Sample Data'!L24&lt;$B$1, 'Control Sample Data'!L24&gt;0),'Control Sample Data'!L24,$B$1),"")</f>
        <v/>
      </c>
      <c r="Y25" s="60" t="str">
        <f>IF(SUM('Control Sample Data'!M$3:M$98)&gt;10,IF(AND(ISNUMBER('Control Sample Data'!M24),'Control Sample Data'!M24&lt;$B$1, 'Control Sample Data'!M24&gt;0),'Control Sample Data'!M24,$B$1),"")</f>
        <v/>
      </c>
      <c r="Z25" s="185" t="s">
        <v>334</v>
      </c>
      <c r="AA25" s="133"/>
      <c r="AB25" s="133"/>
      <c r="AC25" s="133"/>
      <c r="AD25" s="133"/>
      <c r="AE25" s="133"/>
      <c r="AF25" s="133"/>
      <c r="AG25" s="133"/>
      <c r="AH25" s="133"/>
      <c r="AI25" s="133"/>
      <c r="AJ25" s="185" t="s">
        <v>334</v>
      </c>
      <c r="AK25" s="133"/>
      <c r="AL25" s="133"/>
      <c r="AM25" s="133"/>
      <c r="AN25" s="133"/>
      <c r="AO25" s="133"/>
      <c r="AP25" s="133"/>
      <c r="AQ25" s="133"/>
      <c r="AR25" s="133"/>
      <c r="AS25" s="133"/>
      <c r="AT25" s="74">
        <f t="shared" si="0"/>
        <v>8.0600000000000023</v>
      </c>
      <c r="AU25" s="74">
        <f t="shared" si="1"/>
        <v>7.8449999999999989</v>
      </c>
      <c r="AV25" s="74">
        <f t="shared" si="2"/>
        <v>7.8500000000000014</v>
      </c>
      <c r="AW25" s="74" t="str">
        <f t="shared" si="3"/>
        <v/>
      </c>
      <c r="AX25" s="74" t="str">
        <f t="shared" si="4"/>
        <v/>
      </c>
      <c r="AY25" s="74" t="str">
        <f t="shared" si="5"/>
        <v/>
      </c>
      <c r="AZ25" s="74" t="str">
        <f t="shared" si="6"/>
        <v/>
      </c>
      <c r="BA25" s="74" t="str">
        <f t="shared" si="7"/>
        <v/>
      </c>
      <c r="BB25" s="74" t="str">
        <f t="shared" si="8"/>
        <v/>
      </c>
      <c r="BC25" s="74" t="str">
        <f t="shared" si="9"/>
        <v/>
      </c>
      <c r="BD25" s="74">
        <f t="shared" si="10"/>
        <v>8.6333333333333293</v>
      </c>
      <c r="BE25" s="74">
        <f t="shared" si="11"/>
        <v>10.691666666666666</v>
      </c>
      <c r="BF25" s="74">
        <f t="shared" si="12"/>
        <v>8.9350000000000023</v>
      </c>
      <c r="BG25" s="74" t="str">
        <f t="shared" si="13"/>
        <v/>
      </c>
      <c r="BH25" s="74" t="str">
        <f t="shared" si="14"/>
        <v/>
      </c>
      <c r="BI25" s="74" t="str">
        <f t="shared" si="15"/>
        <v/>
      </c>
      <c r="BJ25" s="74" t="str">
        <f t="shared" si="16"/>
        <v/>
      </c>
      <c r="BK25" s="74" t="str">
        <f t="shared" si="17"/>
        <v/>
      </c>
      <c r="BL25" s="74" t="str">
        <f t="shared" si="18"/>
        <v/>
      </c>
      <c r="BM25" s="74" t="str">
        <f t="shared" si="19"/>
        <v/>
      </c>
      <c r="BN25" s="62">
        <f t="shared" si="21"/>
        <v>7.9183333333333339</v>
      </c>
      <c r="BO25" s="62">
        <f t="shared" si="22"/>
        <v>9.42</v>
      </c>
      <c r="BP25" s="9">
        <f t="shared" si="23"/>
        <v>3.7471254661143082E-3</v>
      </c>
      <c r="BQ25" s="9">
        <f t="shared" si="24"/>
        <v>4.3493031962058117E-3</v>
      </c>
      <c r="BR25" s="9">
        <f t="shared" si="25"/>
        <v>4.3342557502650146E-3</v>
      </c>
      <c r="BS25" s="9" t="str">
        <f t="shared" si="26"/>
        <v/>
      </c>
      <c r="BT25" s="9" t="str">
        <f t="shared" si="27"/>
        <v/>
      </c>
      <c r="BU25" s="9" t="str">
        <f t="shared" si="28"/>
        <v/>
      </c>
      <c r="BV25" s="9" t="str">
        <f t="shared" si="29"/>
        <v/>
      </c>
      <c r="BW25" s="9" t="str">
        <f t="shared" si="30"/>
        <v/>
      </c>
      <c r="BX25" s="9" t="str">
        <f t="shared" si="31"/>
        <v/>
      </c>
      <c r="BY25" s="9" t="str">
        <f t="shared" si="32"/>
        <v/>
      </c>
      <c r="BZ25" s="9">
        <f t="shared" si="33"/>
        <v>2.5183013836710612E-3</v>
      </c>
      <c r="CA25" s="9">
        <f t="shared" si="34"/>
        <v>6.0462712909054722E-4</v>
      </c>
      <c r="CB25" s="9">
        <f t="shared" si="35"/>
        <v>2.0431346480322813E-3</v>
      </c>
      <c r="CC25" s="9" t="str">
        <f t="shared" si="36"/>
        <v/>
      </c>
      <c r="CD25" s="9" t="str">
        <f t="shared" si="37"/>
        <v/>
      </c>
      <c r="CE25" s="9" t="str">
        <f t="shared" si="38"/>
        <v/>
      </c>
      <c r="CF25" s="9" t="str">
        <f t="shared" si="39"/>
        <v/>
      </c>
      <c r="CG25" s="9" t="str">
        <f t="shared" si="40"/>
        <v/>
      </c>
      <c r="CH25" s="9" t="str">
        <f t="shared" si="41"/>
        <v/>
      </c>
      <c r="CI25" s="9" t="str">
        <f t="shared" si="42"/>
        <v/>
      </c>
    </row>
    <row r="26" spans="1:87" ht="12.75" customHeight="1">
      <c r="A26" s="188"/>
      <c r="B26" s="57" t="str">
        <f>IF('Gene Table'!D25="","",'Gene Table'!D25)</f>
        <v>NM_000660</v>
      </c>
      <c r="C26" s="57" t="s">
        <v>1764</v>
      </c>
      <c r="D26" s="60">
        <f>IF(SUM('Test Sample Data'!D$3:D$98)&gt;10,IF(AND(ISNUMBER('Test Sample Data'!D25),'Test Sample Data'!D25&lt;$B$1, 'Test Sample Data'!D25&gt;0),'Test Sample Data'!D25,$B$1),"")</f>
        <v>24.05</v>
      </c>
      <c r="E26" s="60">
        <f>IF(SUM('Test Sample Data'!E$3:E$98)&gt;10,IF(AND(ISNUMBER('Test Sample Data'!E25),'Test Sample Data'!E25&lt;$B$1, 'Test Sample Data'!E25&gt;0),'Test Sample Data'!E25,$B$1),"")</f>
        <v>24.19</v>
      </c>
      <c r="F26" s="60">
        <f>IF(SUM('Test Sample Data'!F$3:F$98)&gt;10,IF(AND(ISNUMBER('Test Sample Data'!F25),'Test Sample Data'!F25&lt;$B$1, 'Test Sample Data'!F25&gt;0),'Test Sample Data'!F25,$B$1),"")</f>
        <v>24.12</v>
      </c>
      <c r="G26" s="60" t="str">
        <f>IF(SUM('Test Sample Data'!G$3:G$98)&gt;10,IF(AND(ISNUMBER('Test Sample Data'!G25),'Test Sample Data'!G25&lt;$B$1, 'Test Sample Data'!G25&gt;0),'Test Sample Data'!G25,$B$1),"")</f>
        <v/>
      </c>
      <c r="H26" s="60" t="str">
        <f>IF(SUM('Test Sample Data'!H$3:H$98)&gt;10,IF(AND(ISNUMBER('Test Sample Data'!H25),'Test Sample Data'!H25&lt;$B$1, 'Test Sample Data'!H25&gt;0),'Test Sample Data'!H25,$B$1),"")</f>
        <v/>
      </c>
      <c r="I26" s="60" t="str">
        <f>IF(SUM('Test Sample Data'!I$3:I$98)&gt;10,IF(AND(ISNUMBER('Test Sample Data'!I25),'Test Sample Data'!I25&lt;$B$1, 'Test Sample Data'!I25&gt;0),'Test Sample Data'!I25,$B$1),"")</f>
        <v/>
      </c>
      <c r="J26" s="60" t="str">
        <f>IF(SUM('Test Sample Data'!J$3:J$98)&gt;10,IF(AND(ISNUMBER('Test Sample Data'!J25),'Test Sample Data'!J25&lt;$B$1, 'Test Sample Data'!J25&gt;0),'Test Sample Data'!J25,$B$1),"")</f>
        <v/>
      </c>
      <c r="K26" s="60" t="str">
        <f>IF(SUM('Test Sample Data'!K$3:K$98)&gt;10,IF(AND(ISNUMBER('Test Sample Data'!K25),'Test Sample Data'!K25&lt;$B$1, 'Test Sample Data'!K25&gt;0),'Test Sample Data'!K25,$B$1),"")</f>
        <v/>
      </c>
      <c r="L26" s="60" t="str">
        <f>IF(SUM('Test Sample Data'!L$3:L$98)&gt;10,IF(AND(ISNUMBER('Test Sample Data'!L25),'Test Sample Data'!L25&lt;$B$1, 'Test Sample Data'!L25&gt;0),'Test Sample Data'!L25,$B$1),"")</f>
        <v/>
      </c>
      <c r="M26" s="60" t="str">
        <f>IF(SUM('Test Sample Data'!M$3:M$98)&gt;10,IF(AND(ISNUMBER('Test Sample Data'!M25),'Test Sample Data'!M25&lt;$B$1, 'Test Sample Data'!M25&gt;0),'Test Sample Data'!M25,$B$1),"")</f>
        <v/>
      </c>
      <c r="N26" s="60" t="str">
        <f>'Gene Table'!D25</f>
        <v>NM_000660</v>
      </c>
      <c r="O26" s="57" t="s">
        <v>1764</v>
      </c>
      <c r="P26" s="60">
        <f>IF(SUM('Control Sample Data'!D$3:D$98)&gt;10,IF(AND(ISNUMBER('Control Sample Data'!D25),'Control Sample Data'!D25&lt;$B$1, 'Control Sample Data'!D25&gt;0),'Control Sample Data'!D25,$B$1),"")</f>
        <v>27.02</v>
      </c>
      <c r="Q26" s="60">
        <f>IF(SUM('Control Sample Data'!E$3:E$98)&gt;10,IF(AND(ISNUMBER('Control Sample Data'!E25),'Control Sample Data'!E25&lt;$B$1, 'Control Sample Data'!E25&gt;0),'Control Sample Data'!E25,$B$1),"")</f>
        <v>27.25</v>
      </c>
      <c r="R26" s="60">
        <f>IF(SUM('Control Sample Data'!F$3:F$98)&gt;10,IF(AND(ISNUMBER('Control Sample Data'!F25),'Control Sample Data'!F25&lt;$B$1, 'Control Sample Data'!F25&gt;0),'Control Sample Data'!F25,$B$1),"")</f>
        <v>27.3</v>
      </c>
      <c r="S26" s="60" t="str">
        <f>IF(SUM('Control Sample Data'!G$3:G$98)&gt;10,IF(AND(ISNUMBER('Control Sample Data'!G25),'Control Sample Data'!G25&lt;$B$1, 'Control Sample Data'!G25&gt;0),'Control Sample Data'!G25,$B$1),"")</f>
        <v/>
      </c>
      <c r="T26" s="60" t="str">
        <f>IF(SUM('Control Sample Data'!H$3:H$98)&gt;10,IF(AND(ISNUMBER('Control Sample Data'!H25),'Control Sample Data'!H25&lt;$B$1, 'Control Sample Data'!H25&gt;0),'Control Sample Data'!H25,$B$1),"")</f>
        <v/>
      </c>
      <c r="U26" s="60" t="str">
        <f>IF(SUM('Control Sample Data'!I$3:I$98)&gt;10,IF(AND(ISNUMBER('Control Sample Data'!I25),'Control Sample Data'!I25&lt;$B$1, 'Control Sample Data'!I25&gt;0),'Control Sample Data'!I25,$B$1),"")</f>
        <v/>
      </c>
      <c r="V26" s="60" t="str">
        <f>IF(SUM('Control Sample Data'!J$3:J$98)&gt;10,IF(AND(ISNUMBER('Control Sample Data'!J25),'Control Sample Data'!J25&lt;$B$1, 'Control Sample Data'!J25&gt;0),'Control Sample Data'!J25,$B$1),"")</f>
        <v/>
      </c>
      <c r="W26" s="60" t="str">
        <f>IF(SUM('Control Sample Data'!K$3:K$98)&gt;10,IF(AND(ISNUMBER('Control Sample Data'!K25),'Control Sample Data'!K25&lt;$B$1, 'Control Sample Data'!K25&gt;0),'Control Sample Data'!K25,$B$1),"")</f>
        <v/>
      </c>
      <c r="X26" s="60" t="str">
        <f>IF(SUM('Control Sample Data'!L$3:L$98)&gt;10,IF(AND(ISNUMBER('Control Sample Data'!L25),'Control Sample Data'!L25&lt;$B$1, 'Control Sample Data'!L25&gt;0),'Control Sample Data'!L25,$B$1),"")</f>
        <v/>
      </c>
      <c r="Y26" s="60" t="str">
        <f>IF(SUM('Control Sample Data'!M$3:M$98)&gt;10,IF(AND(ISNUMBER('Control Sample Data'!M25),'Control Sample Data'!M25&lt;$B$1, 'Control Sample Data'!M25&gt;0),'Control Sample Data'!M25,$B$1),"")</f>
        <v/>
      </c>
      <c r="Z26" s="75">
        <f t="shared" ref="Z26:AS26" si="43">IF(ISERROR(AVERAGE(Z4:Z23)),0,AVERAGE(Z4:Z23))</f>
        <v>23.06</v>
      </c>
      <c r="AA26" s="75">
        <f t="shared" si="43"/>
        <v>23.145</v>
      </c>
      <c r="AB26" s="75">
        <f t="shared" si="43"/>
        <v>23.16</v>
      </c>
      <c r="AC26" s="75">
        <f t="shared" si="43"/>
        <v>0</v>
      </c>
      <c r="AD26" s="75">
        <f t="shared" si="43"/>
        <v>0</v>
      </c>
      <c r="AE26" s="75">
        <f t="shared" si="43"/>
        <v>0</v>
      </c>
      <c r="AF26" s="75">
        <f t="shared" si="43"/>
        <v>0</v>
      </c>
      <c r="AG26" s="75">
        <f t="shared" si="43"/>
        <v>0</v>
      </c>
      <c r="AH26" s="75">
        <f t="shared" si="43"/>
        <v>0</v>
      </c>
      <c r="AI26" s="75">
        <f t="shared" si="43"/>
        <v>0</v>
      </c>
      <c r="AJ26" s="75">
        <f t="shared" si="43"/>
        <v>24.276666666666667</v>
      </c>
      <c r="AK26" s="75">
        <f t="shared" si="43"/>
        <v>24.308333333333334</v>
      </c>
      <c r="AL26" s="75">
        <f t="shared" si="43"/>
        <v>24.405000000000001</v>
      </c>
      <c r="AM26" s="75">
        <f t="shared" si="43"/>
        <v>0</v>
      </c>
      <c r="AN26" s="75">
        <f t="shared" si="43"/>
        <v>0</v>
      </c>
      <c r="AO26" s="75">
        <f t="shared" si="43"/>
        <v>0</v>
      </c>
      <c r="AP26" s="75">
        <f t="shared" si="43"/>
        <v>0</v>
      </c>
      <c r="AQ26" s="75">
        <f t="shared" si="43"/>
        <v>0</v>
      </c>
      <c r="AR26" s="75">
        <f t="shared" si="43"/>
        <v>0</v>
      </c>
      <c r="AS26" s="75">
        <f t="shared" si="43"/>
        <v>0</v>
      </c>
      <c r="AT26" s="74">
        <f t="shared" si="0"/>
        <v>0.99000000000000199</v>
      </c>
      <c r="AU26" s="74">
        <f t="shared" si="1"/>
        <v>1.0450000000000017</v>
      </c>
      <c r="AV26" s="74">
        <f t="shared" si="2"/>
        <v>0.96000000000000085</v>
      </c>
      <c r="AW26" s="74" t="str">
        <f t="shared" si="3"/>
        <v/>
      </c>
      <c r="AX26" s="74" t="str">
        <f t="shared" si="4"/>
        <v/>
      </c>
      <c r="AY26" s="74" t="str">
        <f t="shared" si="5"/>
        <v/>
      </c>
      <c r="AZ26" s="74" t="str">
        <f t="shared" si="6"/>
        <v/>
      </c>
      <c r="BA26" s="74" t="str">
        <f t="shared" si="7"/>
        <v/>
      </c>
      <c r="BB26" s="74" t="str">
        <f t="shared" si="8"/>
        <v/>
      </c>
      <c r="BC26" s="74" t="str">
        <f t="shared" si="9"/>
        <v/>
      </c>
      <c r="BD26" s="74">
        <f t="shared" si="10"/>
        <v>2.7433333333333323</v>
      </c>
      <c r="BE26" s="74">
        <f t="shared" si="11"/>
        <v>2.9416666666666664</v>
      </c>
      <c r="BF26" s="74">
        <f t="shared" si="12"/>
        <v>2.8949999999999996</v>
      </c>
      <c r="BG26" s="74" t="str">
        <f t="shared" si="13"/>
        <v/>
      </c>
      <c r="BH26" s="74" t="str">
        <f t="shared" si="14"/>
        <v/>
      </c>
      <c r="BI26" s="74" t="str">
        <f t="shared" si="15"/>
        <v/>
      </c>
      <c r="BJ26" s="74" t="str">
        <f t="shared" si="16"/>
        <v/>
      </c>
      <c r="BK26" s="74" t="str">
        <f t="shared" si="17"/>
        <v/>
      </c>
      <c r="BL26" s="74" t="str">
        <f t="shared" si="18"/>
        <v/>
      </c>
      <c r="BM26" s="74" t="str">
        <f t="shared" si="19"/>
        <v/>
      </c>
      <c r="BN26" s="62">
        <f t="shared" si="21"/>
        <v>0.99833333333333485</v>
      </c>
      <c r="BO26" s="62">
        <f t="shared" si="22"/>
        <v>2.8599999999999994</v>
      </c>
      <c r="BP26" s="9">
        <f t="shared" si="23"/>
        <v>0.50347777502835867</v>
      </c>
      <c r="BQ26" s="9">
        <f t="shared" si="24"/>
        <v>0.48464490846753194</v>
      </c>
      <c r="BR26" s="9">
        <f t="shared" si="25"/>
        <v>0.51405691332803294</v>
      </c>
      <c r="BS26" s="9" t="str">
        <f t="shared" si="26"/>
        <v/>
      </c>
      <c r="BT26" s="9" t="str">
        <f t="shared" si="27"/>
        <v/>
      </c>
      <c r="BU26" s="9" t="str">
        <f t="shared" si="28"/>
        <v/>
      </c>
      <c r="BV26" s="9" t="str">
        <f t="shared" si="29"/>
        <v/>
      </c>
      <c r="BW26" s="9" t="str">
        <f t="shared" si="30"/>
        <v/>
      </c>
      <c r="BX26" s="9" t="str">
        <f t="shared" si="31"/>
        <v/>
      </c>
      <c r="BY26" s="9" t="str">
        <f t="shared" si="32"/>
        <v/>
      </c>
      <c r="BZ26" s="9">
        <f t="shared" si="33"/>
        <v>0.14933939189450254</v>
      </c>
      <c r="CA26" s="9">
        <f t="shared" si="34"/>
        <v>0.13015776906685081</v>
      </c>
      <c r="CB26" s="9">
        <f t="shared" si="35"/>
        <v>0.1344367988071723</v>
      </c>
      <c r="CC26" s="9" t="str">
        <f t="shared" si="36"/>
        <v/>
      </c>
      <c r="CD26" s="9" t="str">
        <f t="shared" si="37"/>
        <v/>
      </c>
      <c r="CE26" s="9" t="str">
        <f t="shared" si="38"/>
        <v/>
      </c>
      <c r="CF26" s="9" t="str">
        <f t="shared" si="39"/>
        <v/>
      </c>
      <c r="CG26" s="9" t="str">
        <f t="shared" si="40"/>
        <v/>
      </c>
      <c r="CH26" s="9" t="str">
        <f t="shared" si="41"/>
        <v/>
      </c>
      <c r="CI26" s="9" t="str">
        <f t="shared" si="42"/>
        <v/>
      </c>
    </row>
    <row r="27" spans="1:87">
      <c r="A27" s="188"/>
      <c r="B27" s="57" t="str">
        <f>IF('Gene Table'!D26="","",'Gene Table'!D26)</f>
        <v>NM_000059</v>
      </c>
      <c r="C27" s="57" t="s">
        <v>1765</v>
      </c>
      <c r="D27" s="60">
        <f>IF(SUM('Test Sample Data'!D$3:D$98)&gt;10,IF(AND(ISNUMBER('Test Sample Data'!D26),'Test Sample Data'!D26&lt;$B$1, 'Test Sample Data'!D26&gt;0),'Test Sample Data'!D26,$B$1),"")</f>
        <v>26.52</v>
      </c>
      <c r="E27" s="60">
        <f>IF(SUM('Test Sample Data'!E$3:E$98)&gt;10,IF(AND(ISNUMBER('Test Sample Data'!E26),'Test Sample Data'!E26&lt;$B$1, 'Test Sample Data'!E26&gt;0),'Test Sample Data'!E26,$B$1),"")</f>
        <v>26.68</v>
      </c>
      <c r="F27" s="60">
        <f>IF(SUM('Test Sample Data'!F$3:F$98)&gt;10,IF(AND(ISNUMBER('Test Sample Data'!F26),'Test Sample Data'!F26&lt;$B$1, 'Test Sample Data'!F26&gt;0),'Test Sample Data'!F26,$B$1),"")</f>
        <v>26.82</v>
      </c>
      <c r="G27" s="60" t="str">
        <f>IF(SUM('Test Sample Data'!G$3:G$98)&gt;10,IF(AND(ISNUMBER('Test Sample Data'!G26),'Test Sample Data'!G26&lt;$B$1, 'Test Sample Data'!G26&gt;0),'Test Sample Data'!G26,$B$1),"")</f>
        <v/>
      </c>
      <c r="H27" s="60" t="str">
        <f>IF(SUM('Test Sample Data'!H$3:H$98)&gt;10,IF(AND(ISNUMBER('Test Sample Data'!H26),'Test Sample Data'!H26&lt;$B$1, 'Test Sample Data'!H26&gt;0),'Test Sample Data'!H26,$B$1),"")</f>
        <v/>
      </c>
      <c r="I27" s="60" t="str">
        <f>IF(SUM('Test Sample Data'!I$3:I$98)&gt;10,IF(AND(ISNUMBER('Test Sample Data'!I26),'Test Sample Data'!I26&lt;$B$1, 'Test Sample Data'!I26&gt;0),'Test Sample Data'!I26,$B$1),"")</f>
        <v/>
      </c>
      <c r="J27" s="60" t="str">
        <f>IF(SUM('Test Sample Data'!J$3:J$98)&gt;10,IF(AND(ISNUMBER('Test Sample Data'!J26),'Test Sample Data'!J26&lt;$B$1, 'Test Sample Data'!J26&gt;0),'Test Sample Data'!J26,$B$1),"")</f>
        <v/>
      </c>
      <c r="K27" s="60" t="str">
        <f>IF(SUM('Test Sample Data'!K$3:K$98)&gt;10,IF(AND(ISNUMBER('Test Sample Data'!K26),'Test Sample Data'!K26&lt;$B$1, 'Test Sample Data'!K26&gt;0),'Test Sample Data'!K26,$B$1),"")</f>
        <v/>
      </c>
      <c r="L27" s="60" t="str">
        <f>IF(SUM('Test Sample Data'!L$3:L$98)&gt;10,IF(AND(ISNUMBER('Test Sample Data'!L26),'Test Sample Data'!L26&lt;$B$1, 'Test Sample Data'!L26&gt;0),'Test Sample Data'!L26,$B$1),"")</f>
        <v/>
      </c>
      <c r="M27" s="60" t="str">
        <f>IF(SUM('Test Sample Data'!M$3:M$98)&gt;10,IF(AND(ISNUMBER('Test Sample Data'!M26),'Test Sample Data'!M26&lt;$B$1, 'Test Sample Data'!M26&gt;0),'Test Sample Data'!M26,$B$1),"")</f>
        <v/>
      </c>
      <c r="N27" s="60" t="str">
        <f>'Gene Table'!D26</f>
        <v>NM_000059</v>
      </c>
      <c r="O27" s="57" t="s">
        <v>1765</v>
      </c>
      <c r="P27" s="60">
        <f>IF(SUM('Control Sample Data'!D$3:D$98)&gt;10,IF(AND(ISNUMBER('Control Sample Data'!D26),'Control Sample Data'!D26&lt;$B$1, 'Control Sample Data'!D26&gt;0),'Control Sample Data'!D26,$B$1),"")</f>
        <v>29.16</v>
      </c>
      <c r="Q27" s="60">
        <f>IF(SUM('Control Sample Data'!E$3:E$98)&gt;10,IF(AND(ISNUMBER('Control Sample Data'!E26),'Control Sample Data'!E26&lt;$B$1, 'Control Sample Data'!E26&gt;0),'Control Sample Data'!E26,$B$1),"")</f>
        <v>29.32</v>
      </c>
      <c r="R27" s="60">
        <f>IF(SUM('Control Sample Data'!F$3:F$98)&gt;10,IF(AND(ISNUMBER('Control Sample Data'!F26),'Control Sample Data'!F26&lt;$B$1, 'Control Sample Data'!F26&gt;0),'Control Sample Data'!F26,$B$1),"")</f>
        <v>29.35</v>
      </c>
      <c r="S27" s="60" t="str">
        <f>IF(SUM('Control Sample Data'!G$3:G$98)&gt;10,IF(AND(ISNUMBER('Control Sample Data'!G26),'Control Sample Data'!G26&lt;$B$1, 'Control Sample Data'!G26&gt;0),'Control Sample Data'!G26,$B$1),"")</f>
        <v/>
      </c>
      <c r="T27" s="60" t="str">
        <f>IF(SUM('Control Sample Data'!H$3:H$98)&gt;10,IF(AND(ISNUMBER('Control Sample Data'!H26),'Control Sample Data'!H26&lt;$B$1, 'Control Sample Data'!H26&gt;0),'Control Sample Data'!H26,$B$1),"")</f>
        <v/>
      </c>
      <c r="U27" s="60" t="str">
        <f>IF(SUM('Control Sample Data'!I$3:I$98)&gt;10,IF(AND(ISNUMBER('Control Sample Data'!I26),'Control Sample Data'!I26&lt;$B$1, 'Control Sample Data'!I26&gt;0),'Control Sample Data'!I26,$B$1),"")</f>
        <v/>
      </c>
      <c r="V27" s="60" t="str">
        <f>IF(SUM('Control Sample Data'!J$3:J$98)&gt;10,IF(AND(ISNUMBER('Control Sample Data'!J26),'Control Sample Data'!J26&lt;$B$1, 'Control Sample Data'!J26&gt;0),'Control Sample Data'!J26,$B$1),"")</f>
        <v/>
      </c>
      <c r="W27" s="60" t="str">
        <f>IF(SUM('Control Sample Data'!K$3:K$98)&gt;10,IF(AND(ISNUMBER('Control Sample Data'!K26),'Control Sample Data'!K26&lt;$B$1, 'Control Sample Data'!K26&gt;0),'Control Sample Data'!K26,$B$1),"")</f>
        <v/>
      </c>
      <c r="X27" s="60" t="str">
        <f>IF(SUM('Control Sample Data'!L$3:L$98)&gt;10,IF(AND(ISNUMBER('Control Sample Data'!L26),'Control Sample Data'!L26&lt;$B$1, 'Control Sample Data'!L26&gt;0),'Control Sample Data'!L26,$B$1),"")</f>
        <v/>
      </c>
      <c r="Y27" s="60" t="str">
        <f>IF(SUM('Control Sample Data'!M$3:M$98)&gt;10,IF(AND(ISNUMBER('Control Sample Data'!M26),'Control Sample Data'!M26&lt;$B$1, 'Control Sample Data'!M26&gt;0),'Control Sample Data'!M26,$B$1),"")</f>
        <v/>
      </c>
      <c r="Z27" s="77"/>
      <c r="AA27" s="58"/>
      <c r="AB27" s="78"/>
      <c r="AC27" s="78"/>
      <c r="AD27" s="78"/>
      <c r="AE27" s="78"/>
      <c r="AF27" s="78"/>
      <c r="AG27" s="78"/>
      <c r="AH27" s="78"/>
      <c r="AI27" s="78"/>
      <c r="AJ27" s="78"/>
      <c r="AK27" s="78"/>
      <c r="AL27" s="78"/>
      <c r="AM27" s="78"/>
      <c r="AN27" s="78"/>
      <c r="AO27" s="78"/>
      <c r="AP27" s="78"/>
      <c r="AQ27" s="78"/>
      <c r="AR27" s="78"/>
      <c r="AS27" s="78"/>
      <c r="AT27" s="74">
        <f t="shared" si="0"/>
        <v>3.4600000000000009</v>
      </c>
      <c r="AU27" s="74">
        <f t="shared" si="1"/>
        <v>3.5350000000000001</v>
      </c>
      <c r="AV27" s="74">
        <f t="shared" si="2"/>
        <v>3.66</v>
      </c>
      <c r="AW27" s="74" t="str">
        <f t="shared" si="3"/>
        <v/>
      </c>
      <c r="AX27" s="74" t="str">
        <f t="shared" si="4"/>
        <v/>
      </c>
      <c r="AY27" s="74" t="str">
        <f t="shared" si="5"/>
        <v/>
      </c>
      <c r="AZ27" s="74" t="str">
        <f t="shared" si="6"/>
        <v/>
      </c>
      <c r="BA27" s="74" t="str">
        <f t="shared" si="7"/>
        <v/>
      </c>
      <c r="BB27" s="74" t="str">
        <f t="shared" si="8"/>
        <v/>
      </c>
      <c r="BC27" s="74" t="str">
        <f t="shared" si="9"/>
        <v/>
      </c>
      <c r="BD27" s="74">
        <f t="shared" si="10"/>
        <v>4.8833333333333329</v>
      </c>
      <c r="BE27" s="74">
        <f t="shared" si="11"/>
        <v>5.0116666666666667</v>
      </c>
      <c r="BF27" s="74">
        <f t="shared" si="12"/>
        <v>4.9450000000000003</v>
      </c>
      <c r="BG27" s="74" t="str">
        <f t="shared" si="13"/>
        <v/>
      </c>
      <c r="BH27" s="74" t="str">
        <f t="shared" si="14"/>
        <v/>
      </c>
      <c r="BI27" s="74" t="str">
        <f t="shared" si="15"/>
        <v/>
      </c>
      <c r="BJ27" s="74" t="str">
        <f t="shared" si="16"/>
        <v/>
      </c>
      <c r="BK27" s="74" t="str">
        <f t="shared" si="17"/>
        <v/>
      </c>
      <c r="BL27" s="74" t="str">
        <f t="shared" si="18"/>
        <v/>
      </c>
      <c r="BM27" s="74" t="str">
        <f t="shared" si="19"/>
        <v/>
      </c>
      <c r="BN27" s="62">
        <f t="shared" si="21"/>
        <v>3.5516666666666672</v>
      </c>
      <c r="BO27" s="62">
        <f t="shared" si="22"/>
        <v>4.9466666666666663</v>
      </c>
      <c r="BP27" s="9">
        <f t="shared" si="23"/>
        <v>9.0873282332519359E-2</v>
      </c>
      <c r="BQ27" s="9">
        <f t="shared" si="24"/>
        <v>8.6269834587289318E-2</v>
      </c>
      <c r="BR27" s="9">
        <f t="shared" si="25"/>
        <v>7.9109787123142497E-2</v>
      </c>
      <c r="BS27" s="9" t="str">
        <f t="shared" si="26"/>
        <v/>
      </c>
      <c r="BT27" s="9" t="str">
        <f t="shared" si="27"/>
        <v/>
      </c>
      <c r="BU27" s="9" t="str">
        <f t="shared" si="28"/>
        <v/>
      </c>
      <c r="BV27" s="9" t="str">
        <f t="shared" si="29"/>
        <v/>
      </c>
      <c r="BW27" s="9" t="str">
        <f t="shared" si="30"/>
        <v/>
      </c>
      <c r="BX27" s="9" t="str">
        <f t="shared" si="31"/>
        <v/>
      </c>
      <c r="BY27" s="9" t="str">
        <f t="shared" si="32"/>
        <v/>
      </c>
      <c r="BZ27" s="9">
        <f t="shared" si="33"/>
        <v>3.3882089696919332E-2</v>
      </c>
      <c r="CA27" s="9">
        <f t="shared" si="34"/>
        <v>3.0998309138427476E-2</v>
      </c>
      <c r="CB27" s="9">
        <f t="shared" si="35"/>
        <v>3.2464346978051999E-2</v>
      </c>
      <c r="CC27" s="9" t="str">
        <f t="shared" si="36"/>
        <v/>
      </c>
      <c r="CD27" s="9" t="str">
        <f t="shared" si="37"/>
        <v/>
      </c>
      <c r="CE27" s="9" t="str">
        <f t="shared" si="38"/>
        <v/>
      </c>
      <c r="CF27" s="9" t="str">
        <f t="shared" si="39"/>
        <v/>
      </c>
      <c r="CG27" s="9" t="str">
        <f t="shared" si="40"/>
        <v/>
      </c>
      <c r="CH27" s="9" t="str">
        <f t="shared" si="41"/>
        <v/>
      </c>
      <c r="CI27" s="9" t="str">
        <f t="shared" si="42"/>
        <v/>
      </c>
    </row>
    <row r="28" spans="1:87" ht="14.25" customHeight="1">
      <c r="A28" s="188"/>
      <c r="B28" s="57" t="str">
        <f>IF('Gene Table'!D27="","",'Gene Table'!D27)</f>
        <v>NM_005037</v>
      </c>
      <c r="C28" s="57" t="s">
        <v>1766</v>
      </c>
      <c r="D28" s="60">
        <f>IF(SUM('Test Sample Data'!D$3:D$98)&gt;10,IF(AND(ISNUMBER('Test Sample Data'!D27),'Test Sample Data'!D27&lt;$B$1, 'Test Sample Data'!D27&gt;0),'Test Sample Data'!D27,$B$1),"")</f>
        <v>32.71</v>
      </c>
      <c r="E28" s="60">
        <f>IF(SUM('Test Sample Data'!E$3:E$98)&gt;10,IF(AND(ISNUMBER('Test Sample Data'!E27),'Test Sample Data'!E27&lt;$B$1, 'Test Sample Data'!E27&gt;0),'Test Sample Data'!E27,$B$1),"")</f>
        <v>34.81</v>
      </c>
      <c r="F28" s="60">
        <f>IF(SUM('Test Sample Data'!F$3:F$98)&gt;10,IF(AND(ISNUMBER('Test Sample Data'!F27),'Test Sample Data'!F27&lt;$B$1, 'Test Sample Data'!F27&gt;0),'Test Sample Data'!F27,$B$1),"")</f>
        <v>33.67</v>
      </c>
      <c r="G28" s="60" t="str">
        <f>IF(SUM('Test Sample Data'!G$3:G$98)&gt;10,IF(AND(ISNUMBER('Test Sample Data'!G27),'Test Sample Data'!G27&lt;$B$1, 'Test Sample Data'!G27&gt;0),'Test Sample Data'!G27,$B$1),"")</f>
        <v/>
      </c>
      <c r="H28" s="60" t="str">
        <f>IF(SUM('Test Sample Data'!H$3:H$98)&gt;10,IF(AND(ISNUMBER('Test Sample Data'!H27),'Test Sample Data'!H27&lt;$B$1, 'Test Sample Data'!H27&gt;0),'Test Sample Data'!H27,$B$1),"")</f>
        <v/>
      </c>
      <c r="I28" s="60" t="str">
        <f>IF(SUM('Test Sample Data'!I$3:I$98)&gt;10,IF(AND(ISNUMBER('Test Sample Data'!I27),'Test Sample Data'!I27&lt;$B$1, 'Test Sample Data'!I27&gt;0),'Test Sample Data'!I27,$B$1),"")</f>
        <v/>
      </c>
      <c r="J28" s="60" t="str">
        <f>IF(SUM('Test Sample Data'!J$3:J$98)&gt;10,IF(AND(ISNUMBER('Test Sample Data'!J27),'Test Sample Data'!J27&lt;$B$1, 'Test Sample Data'!J27&gt;0),'Test Sample Data'!J27,$B$1),"")</f>
        <v/>
      </c>
      <c r="K28" s="60" t="str">
        <f>IF(SUM('Test Sample Data'!K$3:K$98)&gt;10,IF(AND(ISNUMBER('Test Sample Data'!K27),'Test Sample Data'!K27&lt;$B$1, 'Test Sample Data'!K27&gt;0),'Test Sample Data'!K27,$B$1),"")</f>
        <v/>
      </c>
      <c r="L28" s="60" t="str">
        <f>IF(SUM('Test Sample Data'!L$3:L$98)&gt;10,IF(AND(ISNUMBER('Test Sample Data'!L27),'Test Sample Data'!L27&lt;$B$1, 'Test Sample Data'!L27&gt;0),'Test Sample Data'!L27,$B$1),"")</f>
        <v/>
      </c>
      <c r="M28" s="60" t="str">
        <f>IF(SUM('Test Sample Data'!M$3:M$98)&gt;10,IF(AND(ISNUMBER('Test Sample Data'!M27),'Test Sample Data'!M27&lt;$B$1, 'Test Sample Data'!M27&gt;0),'Test Sample Data'!M27,$B$1),"")</f>
        <v/>
      </c>
      <c r="N28" s="60" t="str">
        <f>'Gene Table'!D27</f>
        <v>NM_005037</v>
      </c>
      <c r="O28" s="57" t="s">
        <v>1766</v>
      </c>
      <c r="P28" s="60">
        <f>IF(SUM('Control Sample Data'!D$3:D$98)&gt;10,IF(AND(ISNUMBER('Control Sample Data'!D27),'Control Sample Data'!D27&lt;$B$1, 'Control Sample Data'!D27&gt;0),'Control Sample Data'!D27,$B$1),"")</f>
        <v>34.26</v>
      </c>
      <c r="Q28" s="60">
        <f>IF(SUM('Control Sample Data'!E$3:E$98)&gt;10,IF(AND(ISNUMBER('Control Sample Data'!E27),'Control Sample Data'!E27&lt;$B$1, 'Control Sample Data'!E27&gt;0),'Control Sample Data'!E27,$B$1),"")</f>
        <v>34.33</v>
      </c>
      <c r="R28" s="60">
        <f>IF(SUM('Control Sample Data'!F$3:F$98)&gt;10,IF(AND(ISNUMBER('Control Sample Data'!F27),'Control Sample Data'!F27&lt;$B$1, 'Control Sample Data'!F27&gt;0),'Control Sample Data'!F27,$B$1),"")</f>
        <v>35</v>
      </c>
      <c r="S28" s="60" t="str">
        <f>IF(SUM('Control Sample Data'!G$3:G$98)&gt;10,IF(AND(ISNUMBER('Control Sample Data'!G27),'Control Sample Data'!G27&lt;$B$1, 'Control Sample Data'!G27&gt;0),'Control Sample Data'!G27,$B$1),"")</f>
        <v/>
      </c>
      <c r="T28" s="60" t="str">
        <f>IF(SUM('Control Sample Data'!H$3:H$98)&gt;10,IF(AND(ISNUMBER('Control Sample Data'!H27),'Control Sample Data'!H27&lt;$B$1, 'Control Sample Data'!H27&gt;0),'Control Sample Data'!H27,$B$1),"")</f>
        <v/>
      </c>
      <c r="U28" s="60" t="str">
        <f>IF(SUM('Control Sample Data'!I$3:I$98)&gt;10,IF(AND(ISNUMBER('Control Sample Data'!I27),'Control Sample Data'!I27&lt;$B$1, 'Control Sample Data'!I27&gt;0),'Control Sample Data'!I27,$B$1),"")</f>
        <v/>
      </c>
      <c r="V28" s="60" t="str">
        <f>IF(SUM('Control Sample Data'!J$3:J$98)&gt;10,IF(AND(ISNUMBER('Control Sample Data'!J27),'Control Sample Data'!J27&lt;$B$1, 'Control Sample Data'!J27&gt;0),'Control Sample Data'!J27,$B$1),"")</f>
        <v/>
      </c>
      <c r="W28" s="60" t="str">
        <f>IF(SUM('Control Sample Data'!K$3:K$98)&gt;10,IF(AND(ISNUMBER('Control Sample Data'!K27),'Control Sample Data'!K27&lt;$B$1, 'Control Sample Data'!K27&gt;0),'Control Sample Data'!K27,$B$1),"")</f>
        <v/>
      </c>
      <c r="X28" s="60" t="str">
        <f>IF(SUM('Control Sample Data'!L$3:L$98)&gt;10,IF(AND(ISNUMBER('Control Sample Data'!L27),'Control Sample Data'!L27&lt;$B$1, 'Control Sample Data'!L27&gt;0),'Control Sample Data'!L27,$B$1),"")</f>
        <v/>
      </c>
      <c r="Y28" s="60" t="str">
        <f>IF(SUM('Control Sample Data'!M$3:M$98)&gt;10,IF(AND(ISNUMBER('Control Sample Data'!M27),'Control Sample Data'!M27&lt;$B$1, 'Control Sample Data'!M27&gt;0),'Control Sample Data'!M27,$B$1),"")</f>
        <v/>
      </c>
      <c r="AT28" s="74">
        <f t="shared" si="0"/>
        <v>9.6500000000000021</v>
      </c>
      <c r="AU28" s="74">
        <f t="shared" si="1"/>
        <v>11.665000000000003</v>
      </c>
      <c r="AV28" s="74">
        <f t="shared" si="2"/>
        <v>10.510000000000002</v>
      </c>
      <c r="AW28" s="74" t="str">
        <f t="shared" si="3"/>
        <v/>
      </c>
      <c r="AX28" s="74" t="str">
        <f t="shared" si="4"/>
        <v/>
      </c>
      <c r="AY28" s="74" t="str">
        <f t="shared" si="5"/>
        <v/>
      </c>
      <c r="AZ28" s="74" t="str">
        <f t="shared" si="6"/>
        <v/>
      </c>
      <c r="BA28" s="74" t="str">
        <f t="shared" si="7"/>
        <v/>
      </c>
      <c r="BB28" s="74" t="str">
        <f t="shared" si="8"/>
        <v/>
      </c>
      <c r="BC28" s="74" t="str">
        <f t="shared" si="9"/>
        <v/>
      </c>
      <c r="BD28" s="74">
        <f t="shared" si="10"/>
        <v>9.9833333333333307</v>
      </c>
      <c r="BE28" s="74">
        <f t="shared" si="11"/>
        <v>10.021666666666665</v>
      </c>
      <c r="BF28" s="74">
        <f t="shared" si="12"/>
        <v>10.594999999999999</v>
      </c>
      <c r="BG28" s="74" t="str">
        <f t="shared" si="13"/>
        <v/>
      </c>
      <c r="BH28" s="74" t="str">
        <f t="shared" si="14"/>
        <v/>
      </c>
      <c r="BI28" s="74" t="str">
        <f t="shared" si="15"/>
        <v/>
      </c>
      <c r="BJ28" s="74" t="str">
        <f t="shared" si="16"/>
        <v/>
      </c>
      <c r="BK28" s="74" t="str">
        <f t="shared" si="17"/>
        <v/>
      </c>
      <c r="BL28" s="74" t="str">
        <f t="shared" si="18"/>
        <v/>
      </c>
      <c r="BM28" s="74" t="str">
        <f t="shared" si="19"/>
        <v/>
      </c>
      <c r="BN28" s="62">
        <f t="shared" si="21"/>
        <v>10.608333333333336</v>
      </c>
      <c r="BO28" s="62">
        <f t="shared" si="22"/>
        <v>10.199999999999998</v>
      </c>
      <c r="BP28" s="9">
        <f t="shared" si="23"/>
        <v>1.2446881126164653E-3</v>
      </c>
      <c r="BQ28" s="9">
        <f t="shared" si="24"/>
        <v>3.0795346895294134E-4</v>
      </c>
      <c r="BR28" s="9">
        <f t="shared" si="25"/>
        <v>6.8576409948144311E-4</v>
      </c>
      <c r="BS28" s="9" t="str">
        <f t="shared" si="26"/>
        <v/>
      </c>
      <c r="BT28" s="9" t="str">
        <f t="shared" si="27"/>
        <v/>
      </c>
      <c r="BU28" s="9" t="str">
        <f t="shared" si="28"/>
        <v/>
      </c>
      <c r="BV28" s="9" t="str">
        <f t="shared" si="29"/>
        <v/>
      </c>
      <c r="BW28" s="9" t="str">
        <f t="shared" si="30"/>
        <v/>
      </c>
      <c r="BX28" s="9" t="str">
        <f t="shared" si="31"/>
        <v/>
      </c>
      <c r="BY28" s="9" t="str">
        <f t="shared" si="32"/>
        <v/>
      </c>
      <c r="BZ28" s="9">
        <f t="shared" si="33"/>
        <v>9.8790960966984773E-4</v>
      </c>
      <c r="CA28" s="9">
        <f t="shared" si="34"/>
        <v>9.6200588051905138E-4</v>
      </c>
      <c r="CB28" s="9">
        <f t="shared" si="35"/>
        <v>6.4652778827900342E-4</v>
      </c>
      <c r="CC28" s="9" t="str">
        <f t="shared" si="36"/>
        <v/>
      </c>
      <c r="CD28" s="9" t="str">
        <f t="shared" si="37"/>
        <v/>
      </c>
      <c r="CE28" s="9" t="str">
        <f t="shared" si="38"/>
        <v/>
      </c>
      <c r="CF28" s="9" t="str">
        <f t="shared" si="39"/>
        <v/>
      </c>
      <c r="CG28" s="9" t="str">
        <f t="shared" si="40"/>
        <v/>
      </c>
      <c r="CH28" s="9" t="str">
        <f t="shared" si="41"/>
        <v/>
      </c>
      <c r="CI28" s="9" t="str">
        <f t="shared" si="42"/>
        <v/>
      </c>
    </row>
    <row r="29" spans="1:87" ht="14.25" customHeight="1">
      <c r="A29" s="188"/>
      <c r="B29" s="57" t="str">
        <f>IF('Gene Table'!D28="","",'Gene Table'!D28)</f>
        <v>NM_006218</v>
      </c>
      <c r="C29" s="57" t="s">
        <v>1767</v>
      </c>
      <c r="D29" s="60">
        <f>IF(SUM('Test Sample Data'!D$3:D$98)&gt;10,IF(AND(ISNUMBER('Test Sample Data'!D28),'Test Sample Data'!D28&lt;$B$1, 'Test Sample Data'!D28&gt;0),'Test Sample Data'!D28,$B$1),"")</f>
        <v>24.47</v>
      </c>
      <c r="E29" s="60">
        <f>IF(SUM('Test Sample Data'!E$3:E$98)&gt;10,IF(AND(ISNUMBER('Test Sample Data'!E28),'Test Sample Data'!E28&lt;$B$1, 'Test Sample Data'!E28&gt;0),'Test Sample Data'!E28,$B$1),"")</f>
        <v>24.66</v>
      </c>
      <c r="F29" s="60">
        <f>IF(SUM('Test Sample Data'!F$3:F$98)&gt;10,IF(AND(ISNUMBER('Test Sample Data'!F28),'Test Sample Data'!F28&lt;$B$1, 'Test Sample Data'!F28&gt;0),'Test Sample Data'!F28,$B$1),"")</f>
        <v>24.67</v>
      </c>
      <c r="G29" s="60" t="str">
        <f>IF(SUM('Test Sample Data'!G$3:G$98)&gt;10,IF(AND(ISNUMBER('Test Sample Data'!G28),'Test Sample Data'!G28&lt;$B$1, 'Test Sample Data'!G28&gt;0),'Test Sample Data'!G28,$B$1),"")</f>
        <v/>
      </c>
      <c r="H29" s="60" t="str">
        <f>IF(SUM('Test Sample Data'!H$3:H$98)&gt;10,IF(AND(ISNUMBER('Test Sample Data'!H28),'Test Sample Data'!H28&lt;$B$1, 'Test Sample Data'!H28&gt;0),'Test Sample Data'!H28,$B$1),"")</f>
        <v/>
      </c>
      <c r="I29" s="60" t="str">
        <f>IF(SUM('Test Sample Data'!I$3:I$98)&gt;10,IF(AND(ISNUMBER('Test Sample Data'!I28),'Test Sample Data'!I28&lt;$B$1, 'Test Sample Data'!I28&gt;0),'Test Sample Data'!I28,$B$1),"")</f>
        <v/>
      </c>
      <c r="J29" s="60" t="str">
        <f>IF(SUM('Test Sample Data'!J$3:J$98)&gt;10,IF(AND(ISNUMBER('Test Sample Data'!J28),'Test Sample Data'!J28&lt;$B$1, 'Test Sample Data'!J28&gt;0),'Test Sample Data'!J28,$B$1),"")</f>
        <v/>
      </c>
      <c r="K29" s="60" t="str">
        <f>IF(SUM('Test Sample Data'!K$3:K$98)&gt;10,IF(AND(ISNUMBER('Test Sample Data'!K28),'Test Sample Data'!K28&lt;$B$1, 'Test Sample Data'!K28&gt;0),'Test Sample Data'!K28,$B$1),"")</f>
        <v/>
      </c>
      <c r="L29" s="60" t="str">
        <f>IF(SUM('Test Sample Data'!L$3:L$98)&gt;10,IF(AND(ISNUMBER('Test Sample Data'!L28),'Test Sample Data'!L28&lt;$B$1, 'Test Sample Data'!L28&gt;0),'Test Sample Data'!L28,$B$1),"")</f>
        <v/>
      </c>
      <c r="M29" s="60" t="str">
        <f>IF(SUM('Test Sample Data'!M$3:M$98)&gt;10,IF(AND(ISNUMBER('Test Sample Data'!M28),'Test Sample Data'!M28&lt;$B$1, 'Test Sample Data'!M28&gt;0),'Test Sample Data'!M28,$B$1),"")</f>
        <v/>
      </c>
      <c r="N29" s="60" t="str">
        <f>'Gene Table'!D28</f>
        <v>NM_006218</v>
      </c>
      <c r="O29" s="57" t="s">
        <v>1767</v>
      </c>
      <c r="P29" s="60">
        <f>IF(SUM('Control Sample Data'!D$3:D$98)&gt;10,IF(AND(ISNUMBER('Control Sample Data'!D28),'Control Sample Data'!D28&lt;$B$1, 'Control Sample Data'!D28&gt;0),'Control Sample Data'!D28,$B$1),"")</f>
        <v>24.44</v>
      </c>
      <c r="Q29" s="60">
        <f>IF(SUM('Control Sample Data'!E$3:E$98)&gt;10,IF(AND(ISNUMBER('Control Sample Data'!E28),'Control Sample Data'!E28&lt;$B$1, 'Control Sample Data'!E28&gt;0),'Control Sample Data'!E28,$B$1),"")</f>
        <v>24.36</v>
      </c>
      <c r="R29" s="60">
        <f>IF(SUM('Control Sample Data'!F$3:F$98)&gt;10,IF(AND(ISNUMBER('Control Sample Data'!F28),'Control Sample Data'!F28&lt;$B$1, 'Control Sample Data'!F28&gt;0),'Control Sample Data'!F28,$B$1),"")</f>
        <v>24.72</v>
      </c>
      <c r="S29" s="60" t="str">
        <f>IF(SUM('Control Sample Data'!G$3:G$98)&gt;10,IF(AND(ISNUMBER('Control Sample Data'!G28),'Control Sample Data'!G28&lt;$B$1, 'Control Sample Data'!G28&gt;0),'Control Sample Data'!G28,$B$1),"")</f>
        <v/>
      </c>
      <c r="T29" s="60" t="str">
        <f>IF(SUM('Control Sample Data'!H$3:H$98)&gt;10,IF(AND(ISNUMBER('Control Sample Data'!H28),'Control Sample Data'!H28&lt;$B$1, 'Control Sample Data'!H28&gt;0),'Control Sample Data'!H28,$B$1),"")</f>
        <v/>
      </c>
      <c r="U29" s="60" t="str">
        <f>IF(SUM('Control Sample Data'!I$3:I$98)&gt;10,IF(AND(ISNUMBER('Control Sample Data'!I28),'Control Sample Data'!I28&lt;$B$1, 'Control Sample Data'!I28&gt;0),'Control Sample Data'!I28,$B$1),"")</f>
        <v/>
      </c>
      <c r="V29" s="60" t="str">
        <f>IF(SUM('Control Sample Data'!J$3:J$98)&gt;10,IF(AND(ISNUMBER('Control Sample Data'!J28),'Control Sample Data'!J28&lt;$B$1, 'Control Sample Data'!J28&gt;0),'Control Sample Data'!J28,$B$1),"")</f>
        <v/>
      </c>
      <c r="W29" s="60" t="str">
        <f>IF(SUM('Control Sample Data'!K$3:K$98)&gt;10,IF(AND(ISNUMBER('Control Sample Data'!K28),'Control Sample Data'!K28&lt;$B$1, 'Control Sample Data'!K28&gt;0),'Control Sample Data'!K28,$B$1),"")</f>
        <v/>
      </c>
      <c r="X29" s="60" t="str">
        <f>IF(SUM('Control Sample Data'!L$3:L$98)&gt;10,IF(AND(ISNUMBER('Control Sample Data'!L28),'Control Sample Data'!L28&lt;$B$1, 'Control Sample Data'!L28&gt;0),'Control Sample Data'!L28,$B$1),"")</f>
        <v/>
      </c>
      <c r="Y29" s="60" t="str">
        <f>IF(SUM('Control Sample Data'!M$3:M$98)&gt;10,IF(AND(ISNUMBER('Control Sample Data'!M28),'Control Sample Data'!M28&lt;$B$1, 'Control Sample Data'!M28&gt;0),'Control Sample Data'!M28,$B$1),"")</f>
        <v/>
      </c>
      <c r="AT29" s="74">
        <f t="shared" si="0"/>
        <v>1.4100000000000001</v>
      </c>
      <c r="AU29" s="74">
        <f t="shared" si="1"/>
        <v>1.5150000000000006</v>
      </c>
      <c r="AV29" s="74">
        <f t="shared" si="2"/>
        <v>1.5100000000000016</v>
      </c>
      <c r="AW29" s="74" t="str">
        <f t="shared" si="3"/>
        <v/>
      </c>
      <c r="AX29" s="74" t="str">
        <f t="shared" si="4"/>
        <v/>
      </c>
      <c r="AY29" s="74" t="str">
        <f t="shared" si="5"/>
        <v/>
      </c>
      <c r="AZ29" s="74" t="str">
        <f t="shared" si="6"/>
        <v/>
      </c>
      <c r="BA29" s="74" t="str">
        <f t="shared" si="7"/>
        <v/>
      </c>
      <c r="BB29" s="74" t="str">
        <f t="shared" si="8"/>
        <v/>
      </c>
      <c r="BC29" s="74" t="str">
        <f t="shared" si="9"/>
        <v/>
      </c>
      <c r="BD29" s="74">
        <f t="shared" si="10"/>
        <v>0.163333333333334</v>
      </c>
      <c r="BE29" s="74">
        <f t="shared" si="11"/>
        <v>5.1666666666665861E-2</v>
      </c>
      <c r="BF29" s="74">
        <f t="shared" si="12"/>
        <v>0.31499999999999773</v>
      </c>
      <c r="BG29" s="74" t="str">
        <f t="shared" si="13"/>
        <v/>
      </c>
      <c r="BH29" s="74" t="str">
        <f t="shared" si="14"/>
        <v/>
      </c>
      <c r="BI29" s="74" t="str">
        <f t="shared" si="15"/>
        <v/>
      </c>
      <c r="BJ29" s="74" t="str">
        <f t="shared" si="16"/>
        <v/>
      </c>
      <c r="BK29" s="74" t="str">
        <f t="shared" si="17"/>
        <v/>
      </c>
      <c r="BL29" s="74" t="str">
        <f t="shared" si="18"/>
        <v/>
      </c>
      <c r="BM29" s="74" t="str">
        <f t="shared" si="19"/>
        <v/>
      </c>
      <c r="BN29" s="62">
        <f t="shared" si="21"/>
        <v>1.4783333333333342</v>
      </c>
      <c r="BO29" s="62">
        <f t="shared" si="22"/>
        <v>0.17666666666666586</v>
      </c>
      <c r="BP29" s="9">
        <f t="shared" si="23"/>
        <v>0.37631168685276678</v>
      </c>
      <c r="BQ29" s="9">
        <f t="shared" si="24"/>
        <v>0.34989646639879884</v>
      </c>
      <c r="BR29" s="9">
        <f t="shared" si="25"/>
        <v>0.35111121893449893</v>
      </c>
      <c r="BS29" s="9" t="str">
        <f t="shared" si="26"/>
        <v/>
      </c>
      <c r="BT29" s="9" t="str">
        <f t="shared" si="27"/>
        <v/>
      </c>
      <c r="BU29" s="9" t="str">
        <f t="shared" si="28"/>
        <v/>
      </c>
      <c r="BV29" s="9" t="str">
        <f t="shared" si="29"/>
        <v/>
      </c>
      <c r="BW29" s="9" t="str">
        <f t="shared" si="30"/>
        <v/>
      </c>
      <c r="BX29" s="9" t="str">
        <f t="shared" si="31"/>
        <v/>
      </c>
      <c r="BY29" s="9" t="str">
        <f t="shared" si="32"/>
        <v/>
      </c>
      <c r="BZ29" s="9">
        <f t="shared" si="33"/>
        <v>0.89295951106038185</v>
      </c>
      <c r="CA29" s="9">
        <f t="shared" si="34"/>
        <v>0.96482107983702248</v>
      </c>
      <c r="CB29" s="9">
        <f t="shared" si="35"/>
        <v>0.80385099074315269</v>
      </c>
      <c r="CC29" s="9" t="str">
        <f t="shared" si="36"/>
        <v/>
      </c>
      <c r="CD29" s="9" t="str">
        <f t="shared" si="37"/>
        <v/>
      </c>
      <c r="CE29" s="9" t="str">
        <f t="shared" si="38"/>
        <v/>
      </c>
      <c r="CF29" s="9" t="str">
        <f t="shared" si="39"/>
        <v/>
      </c>
      <c r="CG29" s="9" t="str">
        <f t="shared" si="40"/>
        <v/>
      </c>
      <c r="CH29" s="9" t="str">
        <f t="shared" si="41"/>
        <v/>
      </c>
      <c r="CI29" s="9" t="str">
        <f t="shared" si="42"/>
        <v/>
      </c>
    </row>
    <row r="30" spans="1:87">
      <c r="A30" s="188"/>
      <c r="B30" s="57" t="str">
        <f>IF('Gene Table'!D29="","",'Gene Table'!D29)</f>
        <v>NM_000254</v>
      </c>
      <c r="C30" s="57" t="s">
        <v>1768</v>
      </c>
      <c r="D30" s="60">
        <f>IF(SUM('Test Sample Data'!D$3:D$98)&gt;10,IF(AND(ISNUMBER('Test Sample Data'!D29),'Test Sample Data'!D29&lt;$B$1, 'Test Sample Data'!D29&gt;0),'Test Sample Data'!D29,$B$1),"")</f>
        <v>27.93</v>
      </c>
      <c r="E30" s="60">
        <f>IF(SUM('Test Sample Data'!E$3:E$98)&gt;10,IF(AND(ISNUMBER('Test Sample Data'!E29),'Test Sample Data'!E29&lt;$B$1, 'Test Sample Data'!E29&gt;0),'Test Sample Data'!E29,$B$1),"")</f>
        <v>28.02</v>
      </c>
      <c r="F30" s="60">
        <f>IF(SUM('Test Sample Data'!F$3:F$98)&gt;10,IF(AND(ISNUMBER('Test Sample Data'!F29),'Test Sample Data'!F29&lt;$B$1, 'Test Sample Data'!F29&gt;0),'Test Sample Data'!F29,$B$1),"")</f>
        <v>28.01</v>
      </c>
      <c r="G30" s="60" t="str">
        <f>IF(SUM('Test Sample Data'!G$3:G$98)&gt;10,IF(AND(ISNUMBER('Test Sample Data'!G29),'Test Sample Data'!G29&lt;$B$1, 'Test Sample Data'!G29&gt;0),'Test Sample Data'!G29,$B$1),"")</f>
        <v/>
      </c>
      <c r="H30" s="60" t="str">
        <f>IF(SUM('Test Sample Data'!H$3:H$98)&gt;10,IF(AND(ISNUMBER('Test Sample Data'!H29),'Test Sample Data'!H29&lt;$B$1, 'Test Sample Data'!H29&gt;0),'Test Sample Data'!H29,$B$1),"")</f>
        <v/>
      </c>
      <c r="I30" s="60" t="str">
        <f>IF(SUM('Test Sample Data'!I$3:I$98)&gt;10,IF(AND(ISNUMBER('Test Sample Data'!I29),'Test Sample Data'!I29&lt;$B$1, 'Test Sample Data'!I29&gt;0),'Test Sample Data'!I29,$B$1),"")</f>
        <v/>
      </c>
      <c r="J30" s="60" t="str">
        <f>IF(SUM('Test Sample Data'!J$3:J$98)&gt;10,IF(AND(ISNUMBER('Test Sample Data'!J29),'Test Sample Data'!J29&lt;$B$1, 'Test Sample Data'!J29&gt;0),'Test Sample Data'!J29,$B$1),"")</f>
        <v/>
      </c>
      <c r="K30" s="60" t="str">
        <f>IF(SUM('Test Sample Data'!K$3:K$98)&gt;10,IF(AND(ISNUMBER('Test Sample Data'!K29),'Test Sample Data'!K29&lt;$B$1, 'Test Sample Data'!K29&gt;0),'Test Sample Data'!K29,$B$1),"")</f>
        <v/>
      </c>
      <c r="L30" s="60" t="str">
        <f>IF(SUM('Test Sample Data'!L$3:L$98)&gt;10,IF(AND(ISNUMBER('Test Sample Data'!L29),'Test Sample Data'!L29&lt;$B$1, 'Test Sample Data'!L29&gt;0),'Test Sample Data'!L29,$B$1),"")</f>
        <v/>
      </c>
      <c r="M30" s="60" t="str">
        <f>IF(SUM('Test Sample Data'!M$3:M$98)&gt;10,IF(AND(ISNUMBER('Test Sample Data'!M29),'Test Sample Data'!M29&lt;$B$1, 'Test Sample Data'!M29&gt;0),'Test Sample Data'!M29,$B$1),"")</f>
        <v/>
      </c>
      <c r="N30" s="60" t="str">
        <f>'Gene Table'!D29</f>
        <v>NM_000254</v>
      </c>
      <c r="O30" s="57" t="s">
        <v>1768</v>
      </c>
      <c r="P30" s="60">
        <f>IF(SUM('Control Sample Data'!D$3:D$98)&gt;10,IF(AND(ISNUMBER('Control Sample Data'!D29),'Control Sample Data'!D29&lt;$B$1, 'Control Sample Data'!D29&gt;0),'Control Sample Data'!D29,$B$1),"")</f>
        <v>32.81</v>
      </c>
      <c r="Q30" s="60">
        <f>IF(SUM('Control Sample Data'!E$3:E$98)&gt;10,IF(AND(ISNUMBER('Control Sample Data'!E29),'Control Sample Data'!E29&lt;$B$1, 'Control Sample Data'!E29&gt;0),'Control Sample Data'!E29,$B$1),"")</f>
        <v>32.520000000000003</v>
      </c>
      <c r="R30" s="60">
        <f>IF(SUM('Control Sample Data'!F$3:F$98)&gt;10,IF(AND(ISNUMBER('Control Sample Data'!F29),'Control Sample Data'!F29&lt;$B$1, 'Control Sample Data'!F29&gt;0),'Control Sample Data'!F29,$B$1),"")</f>
        <v>32.479999999999997</v>
      </c>
      <c r="S30" s="60" t="str">
        <f>IF(SUM('Control Sample Data'!G$3:G$98)&gt;10,IF(AND(ISNUMBER('Control Sample Data'!G29),'Control Sample Data'!G29&lt;$B$1, 'Control Sample Data'!G29&gt;0),'Control Sample Data'!G29,$B$1),"")</f>
        <v/>
      </c>
      <c r="T30" s="60" t="str">
        <f>IF(SUM('Control Sample Data'!H$3:H$98)&gt;10,IF(AND(ISNUMBER('Control Sample Data'!H29),'Control Sample Data'!H29&lt;$B$1, 'Control Sample Data'!H29&gt;0),'Control Sample Data'!H29,$B$1),"")</f>
        <v/>
      </c>
      <c r="U30" s="60" t="str">
        <f>IF(SUM('Control Sample Data'!I$3:I$98)&gt;10,IF(AND(ISNUMBER('Control Sample Data'!I29),'Control Sample Data'!I29&lt;$B$1, 'Control Sample Data'!I29&gt;0),'Control Sample Data'!I29,$B$1),"")</f>
        <v/>
      </c>
      <c r="V30" s="60" t="str">
        <f>IF(SUM('Control Sample Data'!J$3:J$98)&gt;10,IF(AND(ISNUMBER('Control Sample Data'!J29),'Control Sample Data'!J29&lt;$B$1, 'Control Sample Data'!J29&gt;0),'Control Sample Data'!J29,$B$1),"")</f>
        <v/>
      </c>
      <c r="W30" s="60" t="str">
        <f>IF(SUM('Control Sample Data'!K$3:K$98)&gt;10,IF(AND(ISNUMBER('Control Sample Data'!K29),'Control Sample Data'!K29&lt;$B$1, 'Control Sample Data'!K29&gt;0),'Control Sample Data'!K29,$B$1),"")</f>
        <v/>
      </c>
      <c r="X30" s="60" t="str">
        <f>IF(SUM('Control Sample Data'!L$3:L$98)&gt;10,IF(AND(ISNUMBER('Control Sample Data'!L29),'Control Sample Data'!L29&lt;$B$1, 'Control Sample Data'!L29&gt;0),'Control Sample Data'!L29,$B$1),"")</f>
        <v/>
      </c>
      <c r="Y30" s="60" t="str">
        <f>IF(SUM('Control Sample Data'!M$3:M$98)&gt;10,IF(AND(ISNUMBER('Control Sample Data'!M29),'Control Sample Data'!M29&lt;$B$1, 'Control Sample Data'!M29&gt;0),'Control Sample Data'!M29,$B$1),"")</f>
        <v/>
      </c>
      <c r="AT30" s="74">
        <f t="shared" si="0"/>
        <v>4.870000000000001</v>
      </c>
      <c r="AU30" s="74">
        <f t="shared" si="1"/>
        <v>4.875</v>
      </c>
      <c r="AV30" s="74">
        <f t="shared" si="2"/>
        <v>4.8500000000000014</v>
      </c>
      <c r="AW30" s="74" t="str">
        <f t="shared" si="3"/>
        <v/>
      </c>
      <c r="AX30" s="74" t="str">
        <f t="shared" si="4"/>
        <v/>
      </c>
      <c r="AY30" s="74" t="str">
        <f t="shared" si="5"/>
        <v/>
      </c>
      <c r="AZ30" s="74" t="str">
        <f t="shared" si="6"/>
        <v/>
      </c>
      <c r="BA30" s="74" t="str">
        <f t="shared" si="7"/>
        <v/>
      </c>
      <c r="BB30" s="74" t="str">
        <f t="shared" si="8"/>
        <v/>
      </c>
      <c r="BC30" s="74" t="str">
        <f t="shared" si="9"/>
        <v/>
      </c>
      <c r="BD30" s="74">
        <f t="shared" si="10"/>
        <v>8.533333333333335</v>
      </c>
      <c r="BE30" s="74">
        <f t="shared" si="11"/>
        <v>8.2116666666666696</v>
      </c>
      <c r="BF30" s="74">
        <f t="shared" si="12"/>
        <v>8.0749999999999957</v>
      </c>
      <c r="BG30" s="74" t="str">
        <f t="shared" si="13"/>
        <v/>
      </c>
      <c r="BH30" s="74" t="str">
        <f t="shared" si="14"/>
        <v/>
      </c>
      <c r="BI30" s="74" t="str">
        <f t="shared" si="15"/>
        <v/>
      </c>
      <c r="BJ30" s="74" t="str">
        <f t="shared" si="16"/>
        <v/>
      </c>
      <c r="BK30" s="74" t="str">
        <f t="shared" si="17"/>
        <v/>
      </c>
      <c r="BL30" s="74" t="str">
        <f t="shared" si="18"/>
        <v/>
      </c>
      <c r="BM30" s="74" t="str">
        <f t="shared" si="19"/>
        <v/>
      </c>
      <c r="BN30" s="62">
        <f t="shared" si="21"/>
        <v>4.8650000000000011</v>
      </c>
      <c r="BO30" s="62">
        <f t="shared" si="22"/>
        <v>8.2733333333333334</v>
      </c>
      <c r="BP30" s="9">
        <f t="shared" si="23"/>
        <v>3.4196678164398094E-2</v>
      </c>
      <c r="BQ30" s="9">
        <f t="shared" si="24"/>
        <v>3.407836664578931E-2</v>
      </c>
      <c r="BR30" s="9">
        <f t="shared" si="25"/>
        <v>3.4674046002120124E-2</v>
      </c>
      <c r="BS30" s="9" t="str">
        <f t="shared" si="26"/>
        <v/>
      </c>
      <c r="BT30" s="9" t="str">
        <f t="shared" si="27"/>
        <v/>
      </c>
      <c r="BU30" s="9" t="str">
        <f t="shared" si="28"/>
        <v/>
      </c>
      <c r="BV30" s="9" t="str">
        <f t="shared" si="29"/>
        <v/>
      </c>
      <c r="BW30" s="9" t="str">
        <f t="shared" si="30"/>
        <v/>
      </c>
      <c r="BX30" s="9" t="str">
        <f t="shared" si="31"/>
        <v/>
      </c>
      <c r="BY30" s="9" t="str">
        <f t="shared" si="32"/>
        <v/>
      </c>
      <c r="BZ30" s="9">
        <f t="shared" si="33"/>
        <v>2.699048593687059E-3</v>
      </c>
      <c r="CA30" s="9">
        <f t="shared" si="34"/>
        <v>3.3731994352106721E-3</v>
      </c>
      <c r="CB30" s="9">
        <f t="shared" si="35"/>
        <v>3.7083676599629768E-3</v>
      </c>
      <c r="CC30" s="9" t="str">
        <f t="shared" si="36"/>
        <v/>
      </c>
      <c r="CD30" s="9" t="str">
        <f t="shared" si="37"/>
        <v/>
      </c>
      <c r="CE30" s="9" t="str">
        <f t="shared" si="38"/>
        <v/>
      </c>
      <c r="CF30" s="9" t="str">
        <f t="shared" si="39"/>
        <v/>
      </c>
      <c r="CG30" s="9" t="str">
        <f t="shared" si="40"/>
        <v/>
      </c>
      <c r="CH30" s="9" t="str">
        <f t="shared" si="41"/>
        <v/>
      </c>
      <c r="CI30" s="9" t="str">
        <f t="shared" si="42"/>
        <v/>
      </c>
    </row>
    <row r="31" spans="1:87">
      <c r="A31" s="188"/>
      <c r="B31" s="57" t="str">
        <f>IF('Gene Table'!D30="","",'Gene Table'!D30)</f>
        <v>NM_000600</v>
      </c>
      <c r="C31" s="57" t="s">
        <v>1769</v>
      </c>
      <c r="D31" s="60">
        <f>IF(SUM('Test Sample Data'!D$3:D$98)&gt;10,IF(AND(ISNUMBER('Test Sample Data'!D30),'Test Sample Data'!D30&lt;$B$1, 'Test Sample Data'!D30&gt;0),'Test Sample Data'!D30,$B$1),"")</f>
        <v>25.76</v>
      </c>
      <c r="E31" s="60">
        <f>IF(SUM('Test Sample Data'!E$3:E$98)&gt;10,IF(AND(ISNUMBER('Test Sample Data'!E30),'Test Sample Data'!E30&lt;$B$1, 'Test Sample Data'!E30&gt;0),'Test Sample Data'!E30,$B$1),"")</f>
        <v>25.72</v>
      </c>
      <c r="F31" s="60">
        <f>IF(SUM('Test Sample Data'!F$3:F$98)&gt;10,IF(AND(ISNUMBER('Test Sample Data'!F30),'Test Sample Data'!F30&lt;$B$1, 'Test Sample Data'!F30&gt;0),'Test Sample Data'!F30,$B$1),"")</f>
        <v>25.8</v>
      </c>
      <c r="G31" s="60" t="str">
        <f>IF(SUM('Test Sample Data'!G$3:G$98)&gt;10,IF(AND(ISNUMBER('Test Sample Data'!G30),'Test Sample Data'!G30&lt;$B$1, 'Test Sample Data'!G30&gt;0),'Test Sample Data'!G30,$B$1),"")</f>
        <v/>
      </c>
      <c r="H31" s="60" t="str">
        <f>IF(SUM('Test Sample Data'!H$3:H$98)&gt;10,IF(AND(ISNUMBER('Test Sample Data'!H30),'Test Sample Data'!H30&lt;$B$1, 'Test Sample Data'!H30&gt;0),'Test Sample Data'!H30,$B$1),"")</f>
        <v/>
      </c>
      <c r="I31" s="60" t="str">
        <f>IF(SUM('Test Sample Data'!I$3:I$98)&gt;10,IF(AND(ISNUMBER('Test Sample Data'!I30),'Test Sample Data'!I30&lt;$B$1, 'Test Sample Data'!I30&gt;0),'Test Sample Data'!I30,$B$1),"")</f>
        <v/>
      </c>
      <c r="J31" s="60" t="str">
        <f>IF(SUM('Test Sample Data'!J$3:J$98)&gt;10,IF(AND(ISNUMBER('Test Sample Data'!J30),'Test Sample Data'!J30&lt;$B$1, 'Test Sample Data'!J30&gt;0),'Test Sample Data'!J30,$B$1),"")</f>
        <v/>
      </c>
      <c r="K31" s="60" t="str">
        <f>IF(SUM('Test Sample Data'!K$3:K$98)&gt;10,IF(AND(ISNUMBER('Test Sample Data'!K30),'Test Sample Data'!K30&lt;$B$1, 'Test Sample Data'!K30&gt;0),'Test Sample Data'!K30,$B$1),"")</f>
        <v/>
      </c>
      <c r="L31" s="60" t="str">
        <f>IF(SUM('Test Sample Data'!L$3:L$98)&gt;10,IF(AND(ISNUMBER('Test Sample Data'!L30),'Test Sample Data'!L30&lt;$B$1, 'Test Sample Data'!L30&gt;0),'Test Sample Data'!L30,$B$1),"")</f>
        <v/>
      </c>
      <c r="M31" s="60" t="str">
        <f>IF(SUM('Test Sample Data'!M$3:M$98)&gt;10,IF(AND(ISNUMBER('Test Sample Data'!M30),'Test Sample Data'!M30&lt;$B$1, 'Test Sample Data'!M30&gt;0),'Test Sample Data'!M30,$B$1),"")</f>
        <v/>
      </c>
      <c r="N31" s="60" t="str">
        <f>'Gene Table'!D30</f>
        <v>NM_000600</v>
      </c>
      <c r="O31" s="57" t="s">
        <v>1769</v>
      </c>
      <c r="P31" s="60">
        <f>IF(SUM('Control Sample Data'!D$3:D$98)&gt;10,IF(AND(ISNUMBER('Control Sample Data'!D30),'Control Sample Data'!D30&lt;$B$1, 'Control Sample Data'!D30&gt;0),'Control Sample Data'!D30,$B$1),"")</f>
        <v>27.88</v>
      </c>
      <c r="Q31" s="60">
        <f>IF(SUM('Control Sample Data'!E$3:E$98)&gt;10,IF(AND(ISNUMBER('Control Sample Data'!E30),'Control Sample Data'!E30&lt;$B$1, 'Control Sample Data'!E30&gt;0),'Control Sample Data'!E30,$B$1),"")</f>
        <v>27.92</v>
      </c>
      <c r="R31" s="60">
        <f>IF(SUM('Control Sample Data'!F$3:F$98)&gt;10,IF(AND(ISNUMBER('Control Sample Data'!F30),'Control Sample Data'!F30&lt;$B$1, 'Control Sample Data'!F30&gt;0),'Control Sample Data'!F30,$B$1),"")</f>
        <v>28.19</v>
      </c>
      <c r="S31" s="60" t="str">
        <f>IF(SUM('Control Sample Data'!G$3:G$98)&gt;10,IF(AND(ISNUMBER('Control Sample Data'!G30),'Control Sample Data'!G30&lt;$B$1, 'Control Sample Data'!G30&gt;0),'Control Sample Data'!G30,$B$1),"")</f>
        <v/>
      </c>
      <c r="T31" s="60" t="str">
        <f>IF(SUM('Control Sample Data'!H$3:H$98)&gt;10,IF(AND(ISNUMBER('Control Sample Data'!H30),'Control Sample Data'!H30&lt;$B$1, 'Control Sample Data'!H30&gt;0),'Control Sample Data'!H30,$B$1),"")</f>
        <v/>
      </c>
      <c r="U31" s="60" t="str">
        <f>IF(SUM('Control Sample Data'!I$3:I$98)&gt;10,IF(AND(ISNUMBER('Control Sample Data'!I30),'Control Sample Data'!I30&lt;$B$1, 'Control Sample Data'!I30&gt;0),'Control Sample Data'!I30,$B$1),"")</f>
        <v/>
      </c>
      <c r="V31" s="60" t="str">
        <f>IF(SUM('Control Sample Data'!J$3:J$98)&gt;10,IF(AND(ISNUMBER('Control Sample Data'!J30),'Control Sample Data'!J30&lt;$B$1, 'Control Sample Data'!J30&gt;0),'Control Sample Data'!J30,$B$1),"")</f>
        <v/>
      </c>
      <c r="W31" s="60" t="str">
        <f>IF(SUM('Control Sample Data'!K$3:K$98)&gt;10,IF(AND(ISNUMBER('Control Sample Data'!K30),'Control Sample Data'!K30&lt;$B$1, 'Control Sample Data'!K30&gt;0),'Control Sample Data'!K30,$B$1),"")</f>
        <v/>
      </c>
      <c r="X31" s="60" t="str">
        <f>IF(SUM('Control Sample Data'!L$3:L$98)&gt;10,IF(AND(ISNUMBER('Control Sample Data'!L30),'Control Sample Data'!L30&lt;$B$1, 'Control Sample Data'!L30&gt;0),'Control Sample Data'!L30,$B$1),"")</f>
        <v/>
      </c>
      <c r="Y31" s="60" t="str">
        <f>IF(SUM('Control Sample Data'!M$3:M$98)&gt;10,IF(AND(ISNUMBER('Control Sample Data'!M30),'Control Sample Data'!M30&lt;$B$1, 'Control Sample Data'!M30&gt;0),'Control Sample Data'!M30,$B$1),"")</f>
        <v/>
      </c>
      <c r="AT31" s="74">
        <f t="shared" si="0"/>
        <v>2.7000000000000028</v>
      </c>
      <c r="AU31" s="74">
        <f t="shared" si="1"/>
        <v>2.5749999999999993</v>
      </c>
      <c r="AV31" s="74">
        <f t="shared" si="2"/>
        <v>2.6400000000000006</v>
      </c>
      <c r="AW31" s="74" t="str">
        <f t="shared" si="3"/>
        <v/>
      </c>
      <c r="AX31" s="74" t="str">
        <f t="shared" si="4"/>
        <v/>
      </c>
      <c r="AY31" s="74" t="str">
        <f t="shared" si="5"/>
        <v/>
      </c>
      <c r="AZ31" s="74" t="str">
        <f t="shared" si="6"/>
        <v/>
      </c>
      <c r="BA31" s="74" t="str">
        <f t="shared" si="7"/>
        <v/>
      </c>
      <c r="BB31" s="74" t="str">
        <f t="shared" si="8"/>
        <v/>
      </c>
      <c r="BC31" s="74" t="str">
        <f t="shared" si="9"/>
        <v/>
      </c>
      <c r="BD31" s="74">
        <f t="shared" si="10"/>
        <v>3.6033333333333317</v>
      </c>
      <c r="BE31" s="74">
        <f t="shared" si="11"/>
        <v>3.6116666666666681</v>
      </c>
      <c r="BF31" s="74">
        <f t="shared" si="12"/>
        <v>3.7850000000000001</v>
      </c>
      <c r="BG31" s="74" t="str">
        <f t="shared" si="13"/>
        <v/>
      </c>
      <c r="BH31" s="74" t="str">
        <f t="shared" si="14"/>
        <v/>
      </c>
      <c r="BI31" s="74" t="str">
        <f t="shared" si="15"/>
        <v/>
      </c>
      <c r="BJ31" s="74" t="str">
        <f t="shared" si="16"/>
        <v/>
      </c>
      <c r="BK31" s="74" t="str">
        <f t="shared" si="17"/>
        <v/>
      </c>
      <c r="BL31" s="74" t="str">
        <f t="shared" si="18"/>
        <v/>
      </c>
      <c r="BM31" s="74" t="str">
        <f t="shared" si="19"/>
        <v/>
      </c>
      <c r="BN31" s="62">
        <f t="shared" si="21"/>
        <v>2.6383333333333341</v>
      </c>
      <c r="BO31" s="62">
        <f t="shared" si="22"/>
        <v>3.6666666666666665</v>
      </c>
      <c r="BP31" s="9">
        <f t="shared" si="23"/>
        <v>0.15389305166811423</v>
      </c>
      <c r="BQ31" s="9">
        <f t="shared" si="24"/>
        <v>0.16782156284753305</v>
      </c>
      <c r="BR31" s="9">
        <f t="shared" si="25"/>
        <v>0.16042823719536298</v>
      </c>
      <c r="BS31" s="9" t="str">
        <f t="shared" si="26"/>
        <v/>
      </c>
      <c r="BT31" s="9" t="str">
        <f t="shared" si="27"/>
        <v/>
      </c>
      <c r="BU31" s="9" t="str">
        <f t="shared" si="28"/>
        <v/>
      </c>
      <c r="BV31" s="9" t="str">
        <f t="shared" si="29"/>
        <v/>
      </c>
      <c r="BW31" s="9" t="str">
        <f t="shared" si="30"/>
        <v/>
      </c>
      <c r="BX31" s="9" t="str">
        <f t="shared" si="31"/>
        <v/>
      </c>
      <c r="BY31" s="9" t="str">
        <f t="shared" si="32"/>
        <v/>
      </c>
      <c r="BZ31" s="9">
        <f t="shared" si="33"/>
        <v>8.2278919965227237E-2</v>
      </c>
      <c r="CA31" s="9">
        <f t="shared" si="34"/>
        <v>8.1805028257477402E-2</v>
      </c>
      <c r="CB31" s="9">
        <f t="shared" si="35"/>
        <v>7.2543994648982507E-2</v>
      </c>
      <c r="CC31" s="9" t="str">
        <f t="shared" si="36"/>
        <v/>
      </c>
      <c r="CD31" s="9" t="str">
        <f t="shared" si="37"/>
        <v/>
      </c>
      <c r="CE31" s="9" t="str">
        <f t="shared" si="38"/>
        <v/>
      </c>
      <c r="CF31" s="9" t="str">
        <f t="shared" si="39"/>
        <v/>
      </c>
      <c r="CG31" s="9" t="str">
        <f t="shared" si="40"/>
        <v/>
      </c>
      <c r="CH31" s="9" t="str">
        <f t="shared" si="41"/>
        <v/>
      </c>
      <c r="CI31" s="9" t="str">
        <f t="shared" si="42"/>
        <v/>
      </c>
    </row>
    <row r="32" spans="1:87" ht="12.75" customHeight="1">
      <c r="A32" s="188"/>
      <c r="B32" s="57" t="str">
        <f>IF('Gene Table'!D31="","",'Gene Table'!D31)</f>
        <v>NM_000618</v>
      </c>
      <c r="C32" s="57" t="s">
        <v>1770</v>
      </c>
      <c r="D32" s="60">
        <f>IF(SUM('Test Sample Data'!D$3:D$98)&gt;10,IF(AND(ISNUMBER('Test Sample Data'!D31),'Test Sample Data'!D31&lt;$B$1, 'Test Sample Data'!D31&gt;0),'Test Sample Data'!D31,$B$1),"")</f>
        <v>34.549999999999997</v>
      </c>
      <c r="E32" s="60">
        <f>IF(SUM('Test Sample Data'!E$3:E$98)&gt;10,IF(AND(ISNUMBER('Test Sample Data'!E31),'Test Sample Data'!E31&lt;$B$1, 'Test Sample Data'!E31&gt;0),'Test Sample Data'!E31,$B$1),"")</f>
        <v>33.54</v>
      </c>
      <c r="F32" s="60">
        <f>IF(SUM('Test Sample Data'!F$3:F$98)&gt;10,IF(AND(ISNUMBER('Test Sample Data'!F31),'Test Sample Data'!F31&lt;$B$1, 'Test Sample Data'!F31&gt;0),'Test Sample Data'!F31,$B$1),"")</f>
        <v>33.76</v>
      </c>
      <c r="G32" s="60" t="str">
        <f>IF(SUM('Test Sample Data'!G$3:G$98)&gt;10,IF(AND(ISNUMBER('Test Sample Data'!G31),'Test Sample Data'!G31&lt;$B$1, 'Test Sample Data'!G31&gt;0),'Test Sample Data'!G31,$B$1),"")</f>
        <v/>
      </c>
      <c r="H32" s="60" t="str">
        <f>IF(SUM('Test Sample Data'!H$3:H$98)&gt;10,IF(AND(ISNUMBER('Test Sample Data'!H31),'Test Sample Data'!H31&lt;$B$1, 'Test Sample Data'!H31&gt;0),'Test Sample Data'!H31,$B$1),"")</f>
        <v/>
      </c>
      <c r="I32" s="60" t="str">
        <f>IF(SUM('Test Sample Data'!I$3:I$98)&gt;10,IF(AND(ISNUMBER('Test Sample Data'!I31),'Test Sample Data'!I31&lt;$B$1, 'Test Sample Data'!I31&gt;0),'Test Sample Data'!I31,$B$1),"")</f>
        <v/>
      </c>
      <c r="J32" s="60" t="str">
        <f>IF(SUM('Test Sample Data'!J$3:J$98)&gt;10,IF(AND(ISNUMBER('Test Sample Data'!J31),'Test Sample Data'!J31&lt;$B$1, 'Test Sample Data'!J31&gt;0),'Test Sample Data'!J31,$B$1),"")</f>
        <v/>
      </c>
      <c r="K32" s="60" t="str">
        <f>IF(SUM('Test Sample Data'!K$3:K$98)&gt;10,IF(AND(ISNUMBER('Test Sample Data'!K31),'Test Sample Data'!K31&lt;$B$1, 'Test Sample Data'!K31&gt;0),'Test Sample Data'!K31,$B$1),"")</f>
        <v/>
      </c>
      <c r="L32" s="60" t="str">
        <f>IF(SUM('Test Sample Data'!L$3:L$98)&gt;10,IF(AND(ISNUMBER('Test Sample Data'!L31),'Test Sample Data'!L31&lt;$B$1, 'Test Sample Data'!L31&gt;0),'Test Sample Data'!L31,$B$1),"")</f>
        <v/>
      </c>
      <c r="M32" s="60" t="str">
        <f>IF(SUM('Test Sample Data'!M$3:M$98)&gt;10,IF(AND(ISNUMBER('Test Sample Data'!M31),'Test Sample Data'!M31&lt;$B$1, 'Test Sample Data'!M31&gt;0),'Test Sample Data'!M31,$B$1),"")</f>
        <v/>
      </c>
      <c r="N32" s="60" t="str">
        <f>'Gene Table'!D31</f>
        <v>NM_000618</v>
      </c>
      <c r="O32" s="57" t="s">
        <v>1770</v>
      </c>
      <c r="P32" s="60">
        <f>IF(SUM('Control Sample Data'!D$3:D$98)&gt;10,IF(AND(ISNUMBER('Control Sample Data'!D31),'Control Sample Data'!D31&lt;$B$1, 'Control Sample Data'!D31&gt;0),'Control Sample Data'!D31,$B$1),"")</f>
        <v>35</v>
      </c>
      <c r="Q32" s="60">
        <f>IF(SUM('Control Sample Data'!E$3:E$98)&gt;10,IF(AND(ISNUMBER('Control Sample Data'!E31),'Control Sample Data'!E31&lt;$B$1, 'Control Sample Data'!E31&gt;0),'Control Sample Data'!E31,$B$1),"")</f>
        <v>35</v>
      </c>
      <c r="R32" s="60">
        <f>IF(SUM('Control Sample Data'!F$3:F$98)&gt;10,IF(AND(ISNUMBER('Control Sample Data'!F31),'Control Sample Data'!F31&lt;$B$1, 'Control Sample Data'!F31&gt;0),'Control Sample Data'!F31,$B$1),"")</f>
        <v>35</v>
      </c>
      <c r="S32" s="60" t="str">
        <f>IF(SUM('Control Sample Data'!G$3:G$98)&gt;10,IF(AND(ISNUMBER('Control Sample Data'!G31),'Control Sample Data'!G31&lt;$B$1, 'Control Sample Data'!G31&gt;0),'Control Sample Data'!G31,$B$1),"")</f>
        <v/>
      </c>
      <c r="T32" s="60" t="str">
        <f>IF(SUM('Control Sample Data'!H$3:H$98)&gt;10,IF(AND(ISNUMBER('Control Sample Data'!H31),'Control Sample Data'!H31&lt;$B$1, 'Control Sample Data'!H31&gt;0),'Control Sample Data'!H31,$B$1),"")</f>
        <v/>
      </c>
      <c r="U32" s="60" t="str">
        <f>IF(SUM('Control Sample Data'!I$3:I$98)&gt;10,IF(AND(ISNUMBER('Control Sample Data'!I31),'Control Sample Data'!I31&lt;$B$1, 'Control Sample Data'!I31&gt;0),'Control Sample Data'!I31,$B$1),"")</f>
        <v/>
      </c>
      <c r="V32" s="60" t="str">
        <f>IF(SUM('Control Sample Data'!J$3:J$98)&gt;10,IF(AND(ISNUMBER('Control Sample Data'!J31),'Control Sample Data'!J31&lt;$B$1, 'Control Sample Data'!J31&gt;0),'Control Sample Data'!J31,$B$1),"")</f>
        <v/>
      </c>
      <c r="W32" s="60" t="str">
        <f>IF(SUM('Control Sample Data'!K$3:K$98)&gt;10,IF(AND(ISNUMBER('Control Sample Data'!K31),'Control Sample Data'!K31&lt;$B$1, 'Control Sample Data'!K31&gt;0),'Control Sample Data'!K31,$B$1),"")</f>
        <v/>
      </c>
      <c r="X32" s="60" t="str">
        <f>IF(SUM('Control Sample Data'!L$3:L$98)&gt;10,IF(AND(ISNUMBER('Control Sample Data'!L31),'Control Sample Data'!L31&lt;$B$1, 'Control Sample Data'!L31&gt;0),'Control Sample Data'!L31,$B$1),"")</f>
        <v/>
      </c>
      <c r="Y32" s="60" t="str">
        <f>IF(SUM('Control Sample Data'!M$3:M$98)&gt;10,IF(AND(ISNUMBER('Control Sample Data'!M31),'Control Sample Data'!M31&lt;$B$1, 'Control Sample Data'!M31&gt;0),'Control Sample Data'!M31,$B$1),"")</f>
        <v/>
      </c>
      <c r="AT32" s="74">
        <f t="shared" si="0"/>
        <v>11.489999999999998</v>
      </c>
      <c r="AU32" s="74">
        <f t="shared" si="1"/>
        <v>10.395</v>
      </c>
      <c r="AV32" s="74">
        <f t="shared" si="2"/>
        <v>10.599999999999998</v>
      </c>
      <c r="AW32" s="74" t="str">
        <f t="shared" si="3"/>
        <v/>
      </c>
      <c r="AX32" s="74" t="str">
        <f t="shared" si="4"/>
        <v/>
      </c>
      <c r="AY32" s="74" t="str">
        <f t="shared" si="5"/>
        <v/>
      </c>
      <c r="AZ32" s="74" t="str">
        <f t="shared" si="6"/>
        <v/>
      </c>
      <c r="BA32" s="74" t="str">
        <f t="shared" si="7"/>
        <v/>
      </c>
      <c r="BB32" s="74" t="str">
        <f t="shared" si="8"/>
        <v/>
      </c>
      <c r="BC32" s="74" t="str">
        <f t="shared" si="9"/>
        <v/>
      </c>
      <c r="BD32" s="74">
        <f t="shared" si="10"/>
        <v>10.723333333333333</v>
      </c>
      <c r="BE32" s="74">
        <f t="shared" si="11"/>
        <v>10.691666666666666</v>
      </c>
      <c r="BF32" s="74">
        <f t="shared" si="12"/>
        <v>10.594999999999999</v>
      </c>
      <c r="BG32" s="74" t="str">
        <f t="shared" si="13"/>
        <v/>
      </c>
      <c r="BH32" s="74" t="str">
        <f t="shared" si="14"/>
        <v/>
      </c>
      <c r="BI32" s="74" t="str">
        <f t="shared" si="15"/>
        <v/>
      </c>
      <c r="BJ32" s="74" t="str">
        <f t="shared" si="16"/>
        <v/>
      </c>
      <c r="BK32" s="74" t="str">
        <f t="shared" si="17"/>
        <v/>
      </c>
      <c r="BL32" s="74" t="str">
        <f t="shared" si="18"/>
        <v/>
      </c>
      <c r="BM32" s="74" t="str">
        <f t="shared" si="19"/>
        <v/>
      </c>
      <c r="BN32" s="62">
        <f t="shared" si="21"/>
        <v>10.828333333333333</v>
      </c>
      <c r="BO32" s="62">
        <f t="shared" si="22"/>
        <v>10.67</v>
      </c>
      <c r="BP32" s="9">
        <f t="shared" si="23"/>
        <v>3.4766850478444171E-4</v>
      </c>
      <c r="BQ32" s="9">
        <f t="shared" si="24"/>
        <v>7.42665406855962E-4</v>
      </c>
      <c r="BR32" s="9">
        <f t="shared" si="25"/>
        <v>6.4429097205707833E-4</v>
      </c>
      <c r="BS32" s="9" t="str">
        <f t="shared" si="26"/>
        <v/>
      </c>
      <c r="BT32" s="9" t="str">
        <f t="shared" si="27"/>
        <v/>
      </c>
      <c r="BU32" s="9" t="str">
        <f t="shared" si="28"/>
        <v/>
      </c>
      <c r="BV32" s="9" t="str">
        <f t="shared" si="29"/>
        <v/>
      </c>
      <c r="BW32" s="9" t="str">
        <f t="shared" si="30"/>
        <v/>
      </c>
      <c r="BX32" s="9" t="str">
        <f t="shared" si="31"/>
        <v/>
      </c>
      <c r="BY32" s="9" t="str">
        <f t="shared" si="32"/>
        <v/>
      </c>
      <c r="BZ32" s="9">
        <f t="shared" si="33"/>
        <v>5.9150035983401969E-4</v>
      </c>
      <c r="CA32" s="9">
        <f t="shared" si="34"/>
        <v>6.0462712909054722E-4</v>
      </c>
      <c r="CB32" s="9">
        <f t="shared" si="35"/>
        <v>6.4652778827900342E-4</v>
      </c>
      <c r="CC32" s="9" t="str">
        <f t="shared" si="36"/>
        <v/>
      </c>
      <c r="CD32" s="9" t="str">
        <f t="shared" si="37"/>
        <v/>
      </c>
      <c r="CE32" s="9" t="str">
        <f t="shared" si="38"/>
        <v/>
      </c>
      <c r="CF32" s="9" t="str">
        <f t="shared" si="39"/>
        <v/>
      </c>
      <c r="CG32" s="9" t="str">
        <f t="shared" si="40"/>
        <v/>
      </c>
      <c r="CH32" s="9" t="str">
        <f t="shared" si="41"/>
        <v/>
      </c>
      <c r="CI32" s="9" t="str">
        <f t="shared" si="42"/>
        <v/>
      </c>
    </row>
    <row r="33" spans="1:87">
      <c r="A33" s="188"/>
      <c r="B33" s="57" t="str">
        <f>IF('Gene Table'!D32="","",'Gene Table'!D32)</f>
        <v>NM_202001</v>
      </c>
      <c r="C33" s="57" t="s">
        <v>1771</v>
      </c>
      <c r="D33" s="60">
        <f>IF(SUM('Test Sample Data'!D$3:D$98)&gt;10,IF(AND(ISNUMBER('Test Sample Data'!D32),'Test Sample Data'!D32&lt;$B$1, 'Test Sample Data'!D32&gt;0),'Test Sample Data'!D32,$B$1),"")</f>
        <v>33.270000000000003</v>
      </c>
      <c r="E33" s="60">
        <f>IF(SUM('Test Sample Data'!E$3:E$98)&gt;10,IF(AND(ISNUMBER('Test Sample Data'!E32),'Test Sample Data'!E32&lt;$B$1, 'Test Sample Data'!E32&gt;0),'Test Sample Data'!E32,$B$1),"")</f>
        <v>33.79</v>
      </c>
      <c r="F33" s="60">
        <f>IF(SUM('Test Sample Data'!F$3:F$98)&gt;10,IF(AND(ISNUMBER('Test Sample Data'!F32),'Test Sample Data'!F32&lt;$B$1, 'Test Sample Data'!F32&gt;0),'Test Sample Data'!F32,$B$1),"")</f>
        <v>34.479999999999997</v>
      </c>
      <c r="G33" s="60" t="str">
        <f>IF(SUM('Test Sample Data'!G$3:G$98)&gt;10,IF(AND(ISNUMBER('Test Sample Data'!G32),'Test Sample Data'!G32&lt;$B$1, 'Test Sample Data'!G32&gt;0),'Test Sample Data'!G32,$B$1),"")</f>
        <v/>
      </c>
      <c r="H33" s="60" t="str">
        <f>IF(SUM('Test Sample Data'!H$3:H$98)&gt;10,IF(AND(ISNUMBER('Test Sample Data'!H32),'Test Sample Data'!H32&lt;$B$1, 'Test Sample Data'!H32&gt;0),'Test Sample Data'!H32,$B$1),"")</f>
        <v/>
      </c>
      <c r="I33" s="60" t="str">
        <f>IF(SUM('Test Sample Data'!I$3:I$98)&gt;10,IF(AND(ISNUMBER('Test Sample Data'!I32),'Test Sample Data'!I32&lt;$B$1, 'Test Sample Data'!I32&gt;0),'Test Sample Data'!I32,$B$1),"")</f>
        <v/>
      </c>
      <c r="J33" s="60" t="str">
        <f>IF(SUM('Test Sample Data'!J$3:J$98)&gt;10,IF(AND(ISNUMBER('Test Sample Data'!J32),'Test Sample Data'!J32&lt;$B$1, 'Test Sample Data'!J32&gt;0),'Test Sample Data'!J32,$B$1),"")</f>
        <v/>
      </c>
      <c r="K33" s="60" t="str">
        <f>IF(SUM('Test Sample Data'!K$3:K$98)&gt;10,IF(AND(ISNUMBER('Test Sample Data'!K32),'Test Sample Data'!K32&lt;$B$1, 'Test Sample Data'!K32&gt;0),'Test Sample Data'!K32,$B$1),"")</f>
        <v/>
      </c>
      <c r="L33" s="60" t="str">
        <f>IF(SUM('Test Sample Data'!L$3:L$98)&gt;10,IF(AND(ISNUMBER('Test Sample Data'!L32),'Test Sample Data'!L32&lt;$B$1, 'Test Sample Data'!L32&gt;0),'Test Sample Data'!L32,$B$1),"")</f>
        <v/>
      </c>
      <c r="M33" s="60" t="str">
        <f>IF(SUM('Test Sample Data'!M$3:M$98)&gt;10,IF(AND(ISNUMBER('Test Sample Data'!M32),'Test Sample Data'!M32&lt;$B$1, 'Test Sample Data'!M32&gt;0),'Test Sample Data'!M32,$B$1),"")</f>
        <v/>
      </c>
      <c r="N33" s="60" t="str">
        <f>'Gene Table'!D32</f>
        <v>NM_202001</v>
      </c>
      <c r="O33" s="57" t="s">
        <v>1771</v>
      </c>
      <c r="P33" s="60">
        <f>IF(SUM('Control Sample Data'!D$3:D$98)&gt;10,IF(AND(ISNUMBER('Control Sample Data'!D32),'Control Sample Data'!D32&lt;$B$1, 'Control Sample Data'!D32&gt;0),'Control Sample Data'!D32,$B$1),"")</f>
        <v>35</v>
      </c>
      <c r="Q33" s="60">
        <f>IF(SUM('Control Sample Data'!E$3:E$98)&gt;10,IF(AND(ISNUMBER('Control Sample Data'!E32),'Control Sample Data'!E32&lt;$B$1, 'Control Sample Data'!E32&gt;0),'Control Sample Data'!E32,$B$1),"")</f>
        <v>35</v>
      </c>
      <c r="R33" s="60">
        <f>IF(SUM('Control Sample Data'!F$3:F$98)&gt;10,IF(AND(ISNUMBER('Control Sample Data'!F32),'Control Sample Data'!F32&lt;$B$1, 'Control Sample Data'!F32&gt;0),'Control Sample Data'!F32,$B$1),"")</f>
        <v>35</v>
      </c>
      <c r="S33" s="60" t="str">
        <f>IF(SUM('Control Sample Data'!G$3:G$98)&gt;10,IF(AND(ISNUMBER('Control Sample Data'!G32),'Control Sample Data'!G32&lt;$B$1, 'Control Sample Data'!G32&gt;0),'Control Sample Data'!G32,$B$1),"")</f>
        <v/>
      </c>
      <c r="T33" s="60" t="str">
        <f>IF(SUM('Control Sample Data'!H$3:H$98)&gt;10,IF(AND(ISNUMBER('Control Sample Data'!H32),'Control Sample Data'!H32&lt;$B$1, 'Control Sample Data'!H32&gt;0),'Control Sample Data'!H32,$B$1),"")</f>
        <v/>
      </c>
      <c r="U33" s="60" t="str">
        <f>IF(SUM('Control Sample Data'!I$3:I$98)&gt;10,IF(AND(ISNUMBER('Control Sample Data'!I32),'Control Sample Data'!I32&lt;$B$1, 'Control Sample Data'!I32&gt;0),'Control Sample Data'!I32,$B$1),"")</f>
        <v/>
      </c>
      <c r="V33" s="60" t="str">
        <f>IF(SUM('Control Sample Data'!J$3:J$98)&gt;10,IF(AND(ISNUMBER('Control Sample Data'!J32),'Control Sample Data'!J32&lt;$B$1, 'Control Sample Data'!J32&gt;0),'Control Sample Data'!J32,$B$1),"")</f>
        <v/>
      </c>
      <c r="W33" s="60" t="str">
        <f>IF(SUM('Control Sample Data'!K$3:K$98)&gt;10,IF(AND(ISNUMBER('Control Sample Data'!K32),'Control Sample Data'!K32&lt;$B$1, 'Control Sample Data'!K32&gt;0),'Control Sample Data'!K32,$B$1),"")</f>
        <v/>
      </c>
      <c r="X33" s="60" t="str">
        <f>IF(SUM('Control Sample Data'!L$3:L$98)&gt;10,IF(AND(ISNUMBER('Control Sample Data'!L32),'Control Sample Data'!L32&lt;$B$1, 'Control Sample Data'!L32&gt;0),'Control Sample Data'!L32,$B$1),"")</f>
        <v/>
      </c>
      <c r="Y33" s="60" t="str">
        <f>IF(SUM('Control Sample Data'!M$3:M$98)&gt;10,IF(AND(ISNUMBER('Control Sample Data'!M32),'Control Sample Data'!M32&lt;$B$1, 'Control Sample Data'!M32&gt;0),'Control Sample Data'!M32,$B$1),"")</f>
        <v/>
      </c>
      <c r="AT33" s="74">
        <f t="shared" si="0"/>
        <v>10.210000000000004</v>
      </c>
      <c r="AU33" s="74">
        <f t="shared" si="1"/>
        <v>10.645</v>
      </c>
      <c r="AV33" s="74">
        <f t="shared" si="2"/>
        <v>11.319999999999997</v>
      </c>
      <c r="AW33" s="74" t="str">
        <f t="shared" si="3"/>
        <v/>
      </c>
      <c r="AX33" s="74" t="str">
        <f t="shared" si="4"/>
        <v/>
      </c>
      <c r="AY33" s="74" t="str">
        <f t="shared" si="5"/>
        <v/>
      </c>
      <c r="AZ33" s="74" t="str">
        <f t="shared" si="6"/>
        <v/>
      </c>
      <c r="BA33" s="74" t="str">
        <f t="shared" si="7"/>
        <v/>
      </c>
      <c r="BB33" s="74" t="str">
        <f t="shared" si="8"/>
        <v/>
      </c>
      <c r="BC33" s="74" t="str">
        <f t="shared" si="9"/>
        <v/>
      </c>
      <c r="BD33" s="74">
        <f t="shared" si="10"/>
        <v>10.723333333333333</v>
      </c>
      <c r="BE33" s="74">
        <f t="shared" si="11"/>
        <v>10.691666666666666</v>
      </c>
      <c r="BF33" s="74">
        <f t="shared" si="12"/>
        <v>10.594999999999999</v>
      </c>
      <c r="BG33" s="74" t="str">
        <f t="shared" si="13"/>
        <v/>
      </c>
      <c r="BH33" s="74" t="str">
        <f t="shared" si="14"/>
        <v/>
      </c>
      <c r="BI33" s="74" t="str">
        <f t="shared" si="15"/>
        <v/>
      </c>
      <c r="BJ33" s="74" t="str">
        <f t="shared" si="16"/>
        <v/>
      </c>
      <c r="BK33" s="74" t="str">
        <f t="shared" si="17"/>
        <v/>
      </c>
      <c r="BL33" s="74" t="str">
        <f t="shared" si="18"/>
        <v/>
      </c>
      <c r="BM33" s="74" t="str">
        <f t="shared" si="19"/>
        <v/>
      </c>
      <c r="BN33" s="62">
        <f t="shared" si="21"/>
        <v>10.725</v>
      </c>
      <c r="BO33" s="62">
        <f t="shared" si="22"/>
        <v>10.67</v>
      </c>
      <c r="BP33" s="9">
        <f t="shared" si="23"/>
        <v>8.442746399490845E-4</v>
      </c>
      <c r="BQ33" s="9">
        <f t="shared" si="24"/>
        <v>6.2450467835812012E-4</v>
      </c>
      <c r="BR33" s="9">
        <f t="shared" si="25"/>
        <v>3.9114740116680876E-4</v>
      </c>
      <c r="BS33" s="9" t="str">
        <f t="shared" si="26"/>
        <v/>
      </c>
      <c r="BT33" s="9" t="str">
        <f t="shared" si="27"/>
        <v/>
      </c>
      <c r="BU33" s="9" t="str">
        <f t="shared" si="28"/>
        <v/>
      </c>
      <c r="BV33" s="9" t="str">
        <f t="shared" si="29"/>
        <v/>
      </c>
      <c r="BW33" s="9" t="str">
        <f t="shared" si="30"/>
        <v/>
      </c>
      <c r="BX33" s="9" t="str">
        <f t="shared" si="31"/>
        <v/>
      </c>
      <c r="BY33" s="9" t="str">
        <f t="shared" si="32"/>
        <v/>
      </c>
      <c r="BZ33" s="9">
        <f t="shared" si="33"/>
        <v>5.9150035983401969E-4</v>
      </c>
      <c r="CA33" s="9">
        <f t="shared" si="34"/>
        <v>6.0462712909054722E-4</v>
      </c>
      <c r="CB33" s="9">
        <f t="shared" si="35"/>
        <v>6.4652778827900342E-4</v>
      </c>
      <c r="CC33" s="9" t="str">
        <f t="shared" si="36"/>
        <v/>
      </c>
      <c r="CD33" s="9" t="str">
        <f t="shared" si="37"/>
        <v/>
      </c>
      <c r="CE33" s="9" t="str">
        <f t="shared" si="38"/>
        <v/>
      </c>
      <c r="CF33" s="9" t="str">
        <f t="shared" si="39"/>
        <v/>
      </c>
      <c r="CG33" s="9" t="str">
        <f t="shared" si="40"/>
        <v/>
      </c>
      <c r="CH33" s="9" t="str">
        <f t="shared" si="41"/>
        <v/>
      </c>
      <c r="CI33" s="9" t="str">
        <f t="shared" si="42"/>
        <v/>
      </c>
    </row>
    <row r="34" spans="1:87">
      <c r="A34" s="188"/>
      <c r="B34" s="57" t="str">
        <f>IF('Gene Table'!D33="","",'Gene Table'!D33)</f>
        <v>NM_000903</v>
      </c>
      <c r="C34" s="57" t="s">
        <v>1773</v>
      </c>
      <c r="D34" s="60">
        <f>IF(SUM('Test Sample Data'!D$3:D$98)&gt;10,IF(AND(ISNUMBER('Test Sample Data'!D33),'Test Sample Data'!D33&lt;$B$1, 'Test Sample Data'!D33&gt;0),'Test Sample Data'!D33,$B$1),"")</f>
        <v>28.69</v>
      </c>
      <c r="E34" s="60">
        <f>IF(SUM('Test Sample Data'!E$3:E$98)&gt;10,IF(AND(ISNUMBER('Test Sample Data'!E33),'Test Sample Data'!E33&lt;$B$1, 'Test Sample Data'!E33&gt;0),'Test Sample Data'!E33,$B$1),"")</f>
        <v>29.15</v>
      </c>
      <c r="F34" s="60">
        <f>IF(SUM('Test Sample Data'!F$3:F$98)&gt;10,IF(AND(ISNUMBER('Test Sample Data'!F33),'Test Sample Data'!F33&lt;$B$1, 'Test Sample Data'!F33&gt;0),'Test Sample Data'!F33,$B$1),"")</f>
        <v>28.92</v>
      </c>
      <c r="G34" s="60" t="str">
        <f>IF(SUM('Test Sample Data'!G$3:G$98)&gt;10,IF(AND(ISNUMBER('Test Sample Data'!G33),'Test Sample Data'!G33&lt;$B$1, 'Test Sample Data'!G33&gt;0),'Test Sample Data'!G33,$B$1),"")</f>
        <v/>
      </c>
      <c r="H34" s="60" t="str">
        <f>IF(SUM('Test Sample Data'!H$3:H$98)&gt;10,IF(AND(ISNUMBER('Test Sample Data'!H33),'Test Sample Data'!H33&lt;$B$1, 'Test Sample Data'!H33&gt;0),'Test Sample Data'!H33,$B$1),"")</f>
        <v/>
      </c>
      <c r="I34" s="60" t="str">
        <f>IF(SUM('Test Sample Data'!I$3:I$98)&gt;10,IF(AND(ISNUMBER('Test Sample Data'!I33),'Test Sample Data'!I33&lt;$B$1, 'Test Sample Data'!I33&gt;0),'Test Sample Data'!I33,$B$1),"")</f>
        <v/>
      </c>
      <c r="J34" s="60" t="str">
        <f>IF(SUM('Test Sample Data'!J$3:J$98)&gt;10,IF(AND(ISNUMBER('Test Sample Data'!J33),'Test Sample Data'!J33&lt;$B$1, 'Test Sample Data'!J33&gt;0),'Test Sample Data'!J33,$B$1),"")</f>
        <v/>
      </c>
      <c r="K34" s="60" t="str">
        <f>IF(SUM('Test Sample Data'!K$3:K$98)&gt;10,IF(AND(ISNUMBER('Test Sample Data'!K33),'Test Sample Data'!K33&lt;$B$1, 'Test Sample Data'!K33&gt;0),'Test Sample Data'!K33,$B$1),"")</f>
        <v/>
      </c>
      <c r="L34" s="60" t="str">
        <f>IF(SUM('Test Sample Data'!L$3:L$98)&gt;10,IF(AND(ISNUMBER('Test Sample Data'!L33),'Test Sample Data'!L33&lt;$B$1, 'Test Sample Data'!L33&gt;0),'Test Sample Data'!L33,$B$1),"")</f>
        <v/>
      </c>
      <c r="M34" s="60" t="str">
        <f>IF(SUM('Test Sample Data'!M$3:M$98)&gt;10,IF(AND(ISNUMBER('Test Sample Data'!M33),'Test Sample Data'!M33&lt;$B$1, 'Test Sample Data'!M33&gt;0),'Test Sample Data'!M33,$B$1),"")</f>
        <v/>
      </c>
      <c r="N34" s="60" t="str">
        <f>'Gene Table'!D33</f>
        <v>NM_000903</v>
      </c>
      <c r="O34" s="57" t="s">
        <v>1773</v>
      </c>
      <c r="P34" s="60">
        <f>IF(SUM('Control Sample Data'!D$3:D$98)&gt;10,IF(AND(ISNUMBER('Control Sample Data'!D33),'Control Sample Data'!D33&lt;$B$1, 'Control Sample Data'!D33&gt;0),'Control Sample Data'!D33,$B$1),"")</f>
        <v>28.05</v>
      </c>
      <c r="Q34" s="60">
        <f>IF(SUM('Control Sample Data'!E$3:E$98)&gt;10,IF(AND(ISNUMBER('Control Sample Data'!E33),'Control Sample Data'!E33&lt;$B$1, 'Control Sample Data'!E33&gt;0),'Control Sample Data'!E33,$B$1),"")</f>
        <v>28.18</v>
      </c>
      <c r="R34" s="60">
        <f>IF(SUM('Control Sample Data'!F$3:F$98)&gt;10,IF(AND(ISNUMBER('Control Sample Data'!F33),'Control Sample Data'!F33&lt;$B$1, 'Control Sample Data'!F33&gt;0),'Control Sample Data'!F33,$B$1),"")</f>
        <v>28.21</v>
      </c>
      <c r="S34" s="60" t="str">
        <f>IF(SUM('Control Sample Data'!G$3:G$98)&gt;10,IF(AND(ISNUMBER('Control Sample Data'!G33),'Control Sample Data'!G33&lt;$B$1, 'Control Sample Data'!G33&gt;0),'Control Sample Data'!G33,$B$1),"")</f>
        <v/>
      </c>
      <c r="T34" s="60" t="str">
        <f>IF(SUM('Control Sample Data'!H$3:H$98)&gt;10,IF(AND(ISNUMBER('Control Sample Data'!H33),'Control Sample Data'!H33&lt;$B$1, 'Control Sample Data'!H33&gt;0),'Control Sample Data'!H33,$B$1),"")</f>
        <v/>
      </c>
      <c r="U34" s="60" t="str">
        <f>IF(SUM('Control Sample Data'!I$3:I$98)&gt;10,IF(AND(ISNUMBER('Control Sample Data'!I33),'Control Sample Data'!I33&lt;$B$1, 'Control Sample Data'!I33&gt;0),'Control Sample Data'!I33,$B$1),"")</f>
        <v/>
      </c>
      <c r="V34" s="60" t="str">
        <f>IF(SUM('Control Sample Data'!J$3:J$98)&gt;10,IF(AND(ISNUMBER('Control Sample Data'!J33),'Control Sample Data'!J33&lt;$B$1, 'Control Sample Data'!J33&gt;0),'Control Sample Data'!J33,$B$1),"")</f>
        <v/>
      </c>
      <c r="W34" s="60" t="str">
        <f>IF(SUM('Control Sample Data'!K$3:K$98)&gt;10,IF(AND(ISNUMBER('Control Sample Data'!K33),'Control Sample Data'!K33&lt;$B$1, 'Control Sample Data'!K33&gt;0),'Control Sample Data'!K33,$B$1),"")</f>
        <v/>
      </c>
      <c r="X34" s="60" t="str">
        <f>IF(SUM('Control Sample Data'!L$3:L$98)&gt;10,IF(AND(ISNUMBER('Control Sample Data'!L33),'Control Sample Data'!L33&lt;$B$1, 'Control Sample Data'!L33&gt;0),'Control Sample Data'!L33,$B$1),"")</f>
        <v/>
      </c>
      <c r="Y34" s="60" t="str">
        <f>IF(SUM('Control Sample Data'!M$3:M$98)&gt;10,IF(AND(ISNUMBER('Control Sample Data'!M33),'Control Sample Data'!M33&lt;$B$1, 'Control Sample Data'!M33&gt;0),'Control Sample Data'!M33,$B$1),"")</f>
        <v/>
      </c>
      <c r="AT34" s="74">
        <f t="shared" si="0"/>
        <v>5.6300000000000026</v>
      </c>
      <c r="AU34" s="74">
        <f t="shared" si="1"/>
        <v>6.004999999999999</v>
      </c>
      <c r="AV34" s="74">
        <f t="shared" si="2"/>
        <v>5.7600000000000016</v>
      </c>
      <c r="AW34" s="74" t="str">
        <f t="shared" si="3"/>
        <v/>
      </c>
      <c r="AX34" s="74" t="str">
        <f t="shared" si="4"/>
        <v/>
      </c>
      <c r="AY34" s="74" t="str">
        <f t="shared" si="5"/>
        <v/>
      </c>
      <c r="AZ34" s="74" t="str">
        <f t="shared" si="6"/>
        <v/>
      </c>
      <c r="BA34" s="74" t="str">
        <f t="shared" si="7"/>
        <v/>
      </c>
      <c r="BB34" s="74" t="str">
        <f t="shared" si="8"/>
        <v/>
      </c>
      <c r="BC34" s="74" t="str">
        <f t="shared" si="9"/>
        <v/>
      </c>
      <c r="BD34" s="74">
        <f t="shared" si="10"/>
        <v>3.7733333333333334</v>
      </c>
      <c r="BE34" s="74">
        <f t="shared" si="11"/>
        <v>3.8716666666666661</v>
      </c>
      <c r="BF34" s="74">
        <f t="shared" si="12"/>
        <v>3.8049999999999997</v>
      </c>
      <c r="BG34" s="74" t="str">
        <f t="shared" si="13"/>
        <v/>
      </c>
      <c r="BH34" s="74" t="str">
        <f t="shared" si="14"/>
        <v/>
      </c>
      <c r="BI34" s="74" t="str">
        <f t="shared" si="15"/>
        <v/>
      </c>
      <c r="BJ34" s="74" t="str">
        <f t="shared" si="16"/>
        <v/>
      </c>
      <c r="BK34" s="74" t="str">
        <f t="shared" si="17"/>
        <v/>
      </c>
      <c r="BL34" s="74" t="str">
        <f t="shared" si="18"/>
        <v/>
      </c>
      <c r="BM34" s="74" t="str">
        <f t="shared" si="19"/>
        <v/>
      </c>
      <c r="BN34" s="62">
        <f t="shared" si="21"/>
        <v>5.7983333333333347</v>
      </c>
      <c r="BO34" s="62">
        <f t="shared" si="22"/>
        <v>3.8166666666666664</v>
      </c>
      <c r="BP34" s="9">
        <f t="shared" si="23"/>
        <v>2.0193012978710782E-2</v>
      </c>
      <c r="BQ34" s="9">
        <f t="shared" si="24"/>
        <v>1.5570941606685445E-2</v>
      </c>
      <c r="BR34" s="9">
        <f t="shared" si="25"/>
        <v>1.8453010334836397E-2</v>
      </c>
      <c r="BS34" s="9" t="str">
        <f t="shared" si="26"/>
        <v/>
      </c>
      <c r="BT34" s="9" t="str">
        <f t="shared" si="27"/>
        <v/>
      </c>
      <c r="BU34" s="9" t="str">
        <f t="shared" si="28"/>
        <v/>
      </c>
      <c r="BV34" s="9" t="str">
        <f t="shared" si="29"/>
        <v/>
      </c>
      <c r="BW34" s="9" t="str">
        <f t="shared" si="30"/>
        <v/>
      </c>
      <c r="BX34" s="9" t="str">
        <f t="shared" si="31"/>
        <v/>
      </c>
      <c r="BY34" s="9" t="str">
        <f t="shared" si="32"/>
        <v/>
      </c>
      <c r="BZ34" s="9">
        <f t="shared" si="33"/>
        <v>7.3133015825382147E-2</v>
      </c>
      <c r="CA34" s="9">
        <f t="shared" si="34"/>
        <v>6.8314390846315881E-2</v>
      </c>
      <c r="CB34" s="9">
        <f t="shared" si="35"/>
        <v>7.1545260037417832E-2</v>
      </c>
      <c r="CC34" s="9" t="str">
        <f t="shared" si="36"/>
        <v/>
      </c>
      <c r="CD34" s="9" t="str">
        <f t="shared" si="37"/>
        <v/>
      </c>
      <c r="CE34" s="9" t="str">
        <f t="shared" si="38"/>
        <v/>
      </c>
      <c r="CF34" s="9" t="str">
        <f t="shared" si="39"/>
        <v/>
      </c>
      <c r="CG34" s="9" t="str">
        <f t="shared" si="40"/>
        <v/>
      </c>
      <c r="CH34" s="9" t="str">
        <f t="shared" si="41"/>
        <v/>
      </c>
      <c r="CI34" s="9" t="str">
        <f t="shared" si="42"/>
        <v/>
      </c>
    </row>
    <row r="35" spans="1:87">
      <c r="A35" s="188"/>
      <c r="B35" s="57" t="str">
        <f>IF('Gene Table'!D34="","",'Gene Table'!D34)</f>
        <v>NM_004628</v>
      </c>
      <c r="C35" s="57" t="s">
        <v>1774</v>
      </c>
      <c r="D35" s="60">
        <f>IF(SUM('Test Sample Data'!D$3:D$98)&gt;10,IF(AND(ISNUMBER('Test Sample Data'!D34),'Test Sample Data'!D34&lt;$B$1, 'Test Sample Data'!D34&gt;0),'Test Sample Data'!D34,$B$1),"")</f>
        <v>23.67</v>
      </c>
      <c r="E35" s="60">
        <f>IF(SUM('Test Sample Data'!E$3:E$98)&gt;10,IF(AND(ISNUMBER('Test Sample Data'!E34),'Test Sample Data'!E34&lt;$B$1, 'Test Sample Data'!E34&gt;0),'Test Sample Data'!E34,$B$1),"")</f>
        <v>23.71</v>
      </c>
      <c r="F35" s="60">
        <f>IF(SUM('Test Sample Data'!F$3:F$98)&gt;10,IF(AND(ISNUMBER('Test Sample Data'!F34),'Test Sample Data'!F34&lt;$B$1, 'Test Sample Data'!F34&gt;0),'Test Sample Data'!F34,$B$1),"")</f>
        <v>23.69</v>
      </c>
      <c r="G35" s="60" t="str">
        <f>IF(SUM('Test Sample Data'!G$3:G$98)&gt;10,IF(AND(ISNUMBER('Test Sample Data'!G34),'Test Sample Data'!G34&lt;$B$1, 'Test Sample Data'!G34&gt;0),'Test Sample Data'!G34,$B$1),"")</f>
        <v/>
      </c>
      <c r="H35" s="60" t="str">
        <f>IF(SUM('Test Sample Data'!H$3:H$98)&gt;10,IF(AND(ISNUMBER('Test Sample Data'!H34),'Test Sample Data'!H34&lt;$B$1, 'Test Sample Data'!H34&gt;0),'Test Sample Data'!H34,$B$1),"")</f>
        <v/>
      </c>
      <c r="I35" s="60" t="str">
        <f>IF(SUM('Test Sample Data'!I$3:I$98)&gt;10,IF(AND(ISNUMBER('Test Sample Data'!I34),'Test Sample Data'!I34&lt;$B$1, 'Test Sample Data'!I34&gt;0),'Test Sample Data'!I34,$B$1),"")</f>
        <v/>
      </c>
      <c r="J35" s="60" t="str">
        <f>IF(SUM('Test Sample Data'!J$3:J$98)&gt;10,IF(AND(ISNUMBER('Test Sample Data'!J34),'Test Sample Data'!J34&lt;$B$1, 'Test Sample Data'!J34&gt;0),'Test Sample Data'!J34,$B$1),"")</f>
        <v/>
      </c>
      <c r="K35" s="60" t="str">
        <f>IF(SUM('Test Sample Data'!K$3:K$98)&gt;10,IF(AND(ISNUMBER('Test Sample Data'!K34),'Test Sample Data'!K34&lt;$B$1, 'Test Sample Data'!K34&gt;0),'Test Sample Data'!K34,$B$1),"")</f>
        <v/>
      </c>
      <c r="L35" s="60" t="str">
        <f>IF(SUM('Test Sample Data'!L$3:L$98)&gt;10,IF(AND(ISNUMBER('Test Sample Data'!L34),'Test Sample Data'!L34&lt;$B$1, 'Test Sample Data'!L34&gt;0),'Test Sample Data'!L34,$B$1),"")</f>
        <v/>
      </c>
      <c r="M35" s="60" t="str">
        <f>IF(SUM('Test Sample Data'!M$3:M$98)&gt;10,IF(AND(ISNUMBER('Test Sample Data'!M34),'Test Sample Data'!M34&lt;$B$1, 'Test Sample Data'!M34&gt;0),'Test Sample Data'!M34,$B$1),"")</f>
        <v/>
      </c>
      <c r="N35" s="60" t="str">
        <f>'Gene Table'!D34</f>
        <v>NM_004628</v>
      </c>
      <c r="O35" s="57" t="s">
        <v>1774</v>
      </c>
      <c r="P35" s="60">
        <f>IF(SUM('Control Sample Data'!D$3:D$98)&gt;10,IF(AND(ISNUMBER('Control Sample Data'!D34),'Control Sample Data'!D34&lt;$B$1, 'Control Sample Data'!D34&gt;0),'Control Sample Data'!D34,$B$1),"")</f>
        <v>27.58</v>
      </c>
      <c r="Q35" s="60">
        <f>IF(SUM('Control Sample Data'!E$3:E$98)&gt;10,IF(AND(ISNUMBER('Control Sample Data'!E34),'Control Sample Data'!E34&lt;$B$1, 'Control Sample Data'!E34&gt;0),'Control Sample Data'!E34,$B$1),"")</f>
        <v>27.54</v>
      </c>
      <c r="R35" s="60">
        <f>IF(SUM('Control Sample Data'!F$3:F$98)&gt;10,IF(AND(ISNUMBER('Control Sample Data'!F34),'Control Sample Data'!F34&lt;$B$1, 'Control Sample Data'!F34&gt;0),'Control Sample Data'!F34,$B$1),"")</f>
        <v>27.65</v>
      </c>
      <c r="S35" s="60" t="str">
        <f>IF(SUM('Control Sample Data'!G$3:G$98)&gt;10,IF(AND(ISNUMBER('Control Sample Data'!G34),'Control Sample Data'!G34&lt;$B$1, 'Control Sample Data'!G34&gt;0),'Control Sample Data'!G34,$B$1),"")</f>
        <v/>
      </c>
      <c r="T35" s="60" t="str">
        <f>IF(SUM('Control Sample Data'!H$3:H$98)&gt;10,IF(AND(ISNUMBER('Control Sample Data'!H34),'Control Sample Data'!H34&lt;$B$1, 'Control Sample Data'!H34&gt;0),'Control Sample Data'!H34,$B$1),"")</f>
        <v/>
      </c>
      <c r="U35" s="60" t="str">
        <f>IF(SUM('Control Sample Data'!I$3:I$98)&gt;10,IF(AND(ISNUMBER('Control Sample Data'!I34),'Control Sample Data'!I34&lt;$B$1, 'Control Sample Data'!I34&gt;0),'Control Sample Data'!I34,$B$1),"")</f>
        <v/>
      </c>
      <c r="V35" s="60" t="str">
        <f>IF(SUM('Control Sample Data'!J$3:J$98)&gt;10,IF(AND(ISNUMBER('Control Sample Data'!J34),'Control Sample Data'!J34&lt;$B$1, 'Control Sample Data'!J34&gt;0),'Control Sample Data'!J34,$B$1),"")</f>
        <v/>
      </c>
      <c r="W35" s="60" t="str">
        <f>IF(SUM('Control Sample Data'!K$3:K$98)&gt;10,IF(AND(ISNUMBER('Control Sample Data'!K34),'Control Sample Data'!K34&lt;$B$1, 'Control Sample Data'!K34&gt;0),'Control Sample Data'!K34,$B$1),"")</f>
        <v/>
      </c>
      <c r="X35" s="60" t="str">
        <f>IF(SUM('Control Sample Data'!L$3:L$98)&gt;10,IF(AND(ISNUMBER('Control Sample Data'!L34),'Control Sample Data'!L34&lt;$B$1, 'Control Sample Data'!L34&gt;0),'Control Sample Data'!L34,$B$1),"")</f>
        <v/>
      </c>
      <c r="Y35" s="60" t="str">
        <f>IF(SUM('Control Sample Data'!M$3:M$98)&gt;10,IF(AND(ISNUMBER('Control Sample Data'!M34),'Control Sample Data'!M34&lt;$B$1, 'Control Sample Data'!M34&gt;0),'Control Sample Data'!M34,$B$1),"")</f>
        <v/>
      </c>
      <c r="AT35" s="74">
        <f t="shared" si="0"/>
        <v>0.61000000000000298</v>
      </c>
      <c r="AU35" s="74">
        <f t="shared" si="1"/>
        <v>0.56500000000000128</v>
      </c>
      <c r="AV35" s="74">
        <f t="shared" si="2"/>
        <v>0.53000000000000114</v>
      </c>
      <c r="AW35" s="74" t="str">
        <f t="shared" si="3"/>
        <v/>
      </c>
      <c r="AX35" s="74" t="str">
        <f t="shared" si="4"/>
        <v/>
      </c>
      <c r="AY35" s="74" t="str">
        <f t="shared" si="5"/>
        <v/>
      </c>
      <c r="AZ35" s="74" t="str">
        <f t="shared" si="6"/>
        <v/>
      </c>
      <c r="BA35" s="74" t="str">
        <f t="shared" si="7"/>
        <v/>
      </c>
      <c r="BB35" s="74" t="str">
        <f t="shared" si="8"/>
        <v/>
      </c>
      <c r="BC35" s="74" t="str">
        <f t="shared" si="9"/>
        <v/>
      </c>
      <c r="BD35" s="74">
        <f t="shared" si="10"/>
        <v>3.303333333333331</v>
      </c>
      <c r="BE35" s="74">
        <f t="shared" si="11"/>
        <v>3.2316666666666656</v>
      </c>
      <c r="BF35" s="74">
        <f t="shared" si="12"/>
        <v>3.2449999999999974</v>
      </c>
      <c r="BG35" s="74" t="str">
        <f t="shared" si="13"/>
        <v/>
      </c>
      <c r="BH35" s="74" t="str">
        <f t="shared" si="14"/>
        <v/>
      </c>
      <c r="BI35" s="74" t="str">
        <f t="shared" si="15"/>
        <v/>
      </c>
      <c r="BJ35" s="74" t="str">
        <f t="shared" si="16"/>
        <v/>
      </c>
      <c r="BK35" s="74" t="str">
        <f t="shared" si="17"/>
        <v/>
      </c>
      <c r="BL35" s="74" t="str">
        <f t="shared" si="18"/>
        <v/>
      </c>
      <c r="BM35" s="74" t="str">
        <f t="shared" si="19"/>
        <v/>
      </c>
      <c r="BN35" s="62">
        <f t="shared" si="21"/>
        <v>0.56833333333333513</v>
      </c>
      <c r="BO35" s="62">
        <f t="shared" si="22"/>
        <v>3.259999999999998</v>
      </c>
      <c r="BP35" s="9">
        <f t="shared" si="23"/>
        <v>0.65519670192918034</v>
      </c>
      <c r="BQ35" s="9">
        <f t="shared" si="24"/>
        <v>0.67595541651406232</v>
      </c>
      <c r="BR35" s="9">
        <f t="shared" si="25"/>
        <v>0.69255473405546175</v>
      </c>
      <c r="BS35" s="9" t="str">
        <f t="shared" si="26"/>
        <v/>
      </c>
      <c r="BT35" s="9" t="str">
        <f t="shared" si="27"/>
        <v/>
      </c>
      <c r="BU35" s="9" t="str">
        <f t="shared" si="28"/>
        <v/>
      </c>
      <c r="BV35" s="9" t="str">
        <f t="shared" si="29"/>
        <v/>
      </c>
      <c r="BW35" s="9" t="str">
        <f t="shared" si="30"/>
        <v/>
      </c>
      <c r="BX35" s="9" t="str">
        <f t="shared" si="31"/>
        <v/>
      </c>
      <c r="BY35" s="9" t="str">
        <f t="shared" si="32"/>
        <v/>
      </c>
      <c r="BZ35" s="9">
        <f t="shared" si="33"/>
        <v>0.10129723265124306</v>
      </c>
      <c r="CA35" s="9">
        <f t="shared" si="34"/>
        <v>0.10645630725706563</v>
      </c>
      <c r="CB35" s="9">
        <f t="shared" si="35"/>
        <v>0.10547697451625244</v>
      </c>
      <c r="CC35" s="9" t="str">
        <f t="shared" si="36"/>
        <v/>
      </c>
      <c r="CD35" s="9" t="str">
        <f t="shared" si="37"/>
        <v/>
      </c>
      <c r="CE35" s="9" t="str">
        <f t="shared" si="38"/>
        <v/>
      </c>
      <c r="CF35" s="9" t="str">
        <f t="shared" si="39"/>
        <v/>
      </c>
      <c r="CG35" s="9" t="str">
        <f t="shared" si="40"/>
        <v/>
      </c>
      <c r="CH35" s="9" t="str">
        <f t="shared" si="41"/>
        <v/>
      </c>
      <c r="CI35" s="9" t="str">
        <f t="shared" si="42"/>
        <v/>
      </c>
    </row>
    <row r="36" spans="1:87">
      <c r="A36" s="188"/>
      <c r="B36" s="57" t="str">
        <f>IF('Gene Table'!D35="","",'Gene Table'!D35)</f>
        <v>NM_001025366</v>
      </c>
      <c r="C36" s="57" t="s">
        <v>1775</v>
      </c>
      <c r="D36" s="60">
        <f>IF(SUM('Test Sample Data'!D$3:D$98)&gt;10,IF(AND(ISNUMBER('Test Sample Data'!D35),'Test Sample Data'!D35&lt;$B$1, 'Test Sample Data'!D35&gt;0),'Test Sample Data'!D35,$B$1),"")</f>
        <v>24.22</v>
      </c>
      <c r="E36" s="60">
        <f>IF(SUM('Test Sample Data'!E$3:E$98)&gt;10,IF(AND(ISNUMBER('Test Sample Data'!E35),'Test Sample Data'!E35&lt;$B$1, 'Test Sample Data'!E35&gt;0),'Test Sample Data'!E35,$B$1),"")</f>
        <v>24.38</v>
      </c>
      <c r="F36" s="60">
        <f>IF(SUM('Test Sample Data'!F$3:F$98)&gt;10,IF(AND(ISNUMBER('Test Sample Data'!F35),'Test Sample Data'!F35&lt;$B$1, 'Test Sample Data'!F35&gt;0),'Test Sample Data'!F35,$B$1),"")</f>
        <v>24.17</v>
      </c>
      <c r="G36" s="60" t="str">
        <f>IF(SUM('Test Sample Data'!G$3:G$98)&gt;10,IF(AND(ISNUMBER('Test Sample Data'!G35),'Test Sample Data'!G35&lt;$B$1, 'Test Sample Data'!G35&gt;0),'Test Sample Data'!G35,$B$1),"")</f>
        <v/>
      </c>
      <c r="H36" s="60" t="str">
        <f>IF(SUM('Test Sample Data'!H$3:H$98)&gt;10,IF(AND(ISNUMBER('Test Sample Data'!H35),'Test Sample Data'!H35&lt;$B$1, 'Test Sample Data'!H35&gt;0),'Test Sample Data'!H35,$B$1),"")</f>
        <v/>
      </c>
      <c r="I36" s="60" t="str">
        <f>IF(SUM('Test Sample Data'!I$3:I$98)&gt;10,IF(AND(ISNUMBER('Test Sample Data'!I35),'Test Sample Data'!I35&lt;$B$1, 'Test Sample Data'!I35&gt;0),'Test Sample Data'!I35,$B$1),"")</f>
        <v/>
      </c>
      <c r="J36" s="60" t="str">
        <f>IF(SUM('Test Sample Data'!J$3:J$98)&gt;10,IF(AND(ISNUMBER('Test Sample Data'!J35),'Test Sample Data'!J35&lt;$B$1, 'Test Sample Data'!J35&gt;0),'Test Sample Data'!J35,$B$1),"")</f>
        <v/>
      </c>
      <c r="K36" s="60" t="str">
        <f>IF(SUM('Test Sample Data'!K$3:K$98)&gt;10,IF(AND(ISNUMBER('Test Sample Data'!K35),'Test Sample Data'!K35&lt;$B$1, 'Test Sample Data'!K35&gt;0),'Test Sample Data'!K35,$B$1),"")</f>
        <v/>
      </c>
      <c r="L36" s="60" t="str">
        <f>IF(SUM('Test Sample Data'!L$3:L$98)&gt;10,IF(AND(ISNUMBER('Test Sample Data'!L35),'Test Sample Data'!L35&lt;$B$1, 'Test Sample Data'!L35&gt;0),'Test Sample Data'!L35,$B$1),"")</f>
        <v/>
      </c>
      <c r="M36" s="60" t="str">
        <f>IF(SUM('Test Sample Data'!M$3:M$98)&gt;10,IF(AND(ISNUMBER('Test Sample Data'!M35),'Test Sample Data'!M35&lt;$B$1, 'Test Sample Data'!M35&gt;0),'Test Sample Data'!M35,$B$1),"")</f>
        <v/>
      </c>
      <c r="N36" s="60" t="str">
        <f>'Gene Table'!D35</f>
        <v>NM_001025366</v>
      </c>
      <c r="O36" s="57" t="s">
        <v>1775</v>
      </c>
      <c r="P36" s="60">
        <f>IF(SUM('Control Sample Data'!D$3:D$98)&gt;10,IF(AND(ISNUMBER('Control Sample Data'!D35),'Control Sample Data'!D35&lt;$B$1, 'Control Sample Data'!D35&gt;0),'Control Sample Data'!D35,$B$1),"")</f>
        <v>26.96</v>
      </c>
      <c r="Q36" s="60">
        <f>IF(SUM('Control Sample Data'!E$3:E$98)&gt;10,IF(AND(ISNUMBER('Control Sample Data'!E35),'Control Sample Data'!E35&lt;$B$1, 'Control Sample Data'!E35&gt;0),'Control Sample Data'!E35,$B$1),"")</f>
        <v>27.19</v>
      </c>
      <c r="R36" s="60">
        <f>IF(SUM('Control Sample Data'!F$3:F$98)&gt;10,IF(AND(ISNUMBER('Control Sample Data'!F35),'Control Sample Data'!F35&lt;$B$1, 'Control Sample Data'!F35&gt;0),'Control Sample Data'!F35,$B$1),"")</f>
        <v>27.2</v>
      </c>
      <c r="S36" s="60" t="str">
        <f>IF(SUM('Control Sample Data'!G$3:G$98)&gt;10,IF(AND(ISNUMBER('Control Sample Data'!G35),'Control Sample Data'!G35&lt;$B$1, 'Control Sample Data'!G35&gt;0),'Control Sample Data'!G35,$B$1),"")</f>
        <v/>
      </c>
      <c r="T36" s="60" t="str">
        <f>IF(SUM('Control Sample Data'!H$3:H$98)&gt;10,IF(AND(ISNUMBER('Control Sample Data'!H35),'Control Sample Data'!H35&lt;$B$1, 'Control Sample Data'!H35&gt;0),'Control Sample Data'!H35,$B$1),"")</f>
        <v/>
      </c>
      <c r="U36" s="60" t="str">
        <f>IF(SUM('Control Sample Data'!I$3:I$98)&gt;10,IF(AND(ISNUMBER('Control Sample Data'!I35),'Control Sample Data'!I35&lt;$B$1, 'Control Sample Data'!I35&gt;0),'Control Sample Data'!I35,$B$1),"")</f>
        <v/>
      </c>
      <c r="V36" s="60" t="str">
        <f>IF(SUM('Control Sample Data'!J$3:J$98)&gt;10,IF(AND(ISNUMBER('Control Sample Data'!J35),'Control Sample Data'!J35&lt;$B$1, 'Control Sample Data'!J35&gt;0),'Control Sample Data'!J35,$B$1),"")</f>
        <v/>
      </c>
      <c r="W36" s="60" t="str">
        <f>IF(SUM('Control Sample Data'!K$3:K$98)&gt;10,IF(AND(ISNUMBER('Control Sample Data'!K35),'Control Sample Data'!K35&lt;$B$1, 'Control Sample Data'!K35&gt;0),'Control Sample Data'!K35,$B$1),"")</f>
        <v/>
      </c>
      <c r="X36" s="60" t="str">
        <f>IF(SUM('Control Sample Data'!L$3:L$98)&gt;10,IF(AND(ISNUMBER('Control Sample Data'!L35),'Control Sample Data'!L35&lt;$B$1, 'Control Sample Data'!L35&gt;0),'Control Sample Data'!L35,$B$1),"")</f>
        <v/>
      </c>
      <c r="Y36" s="60" t="str">
        <f>IF(SUM('Control Sample Data'!M$3:M$98)&gt;10,IF(AND(ISNUMBER('Control Sample Data'!M35),'Control Sample Data'!M35&lt;$B$1, 'Control Sample Data'!M35&gt;0),'Control Sample Data'!M35,$B$1),"")</f>
        <v/>
      </c>
      <c r="AT36" s="74">
        <f t="shared" ref="AT36:AT67" si="44">IF(ISERROR(D36-Z$26),"",D36-Z$26)</f>
        <v>1.1600000000000001</v>
      </c>
      <c r="AU36" s="74">
        <f t="shared" ref="AU36:AU67" si="45">IF(ISERROR(E36-AA$26),"",E36-AA$26)</f>
        <v>1.2349999999999994</v>
      </c>
      <c r="AV36" s="74">
        <f t="shared" ref="AV36:AV67" si="46">IF(ISERROR(F36-AB$26),"",F36-AB$26)</f>
        <v>1.0100000000000016</v>
      </c>
      <c r="AW36" s="74" t="str">
        <f t="shared" ref="AW36:AW67" si="47">IF(ISERROR(G36-AC$26),"",G36-AC$26)</f>
        <v/>
      </c>
      <c r="AX36" s="74" t="str">
        <f t="shared" ref="AX36:AX67" si="48">IF(ISERROR(H36-AD$26),"",H36-AD$26)</f>
        <v/>
      </c>
      <c r="AY36" s="74" t="str">
        <f t="shared" ref="AY36:AY67" si="49">IF(ISERROR(I36-AE$26),"",I36-AE$26)</f>
        <v/>
      </c>
      <c r="AZ36" s="74" t="str">
        <f t="shared" ref="AZ36:AZ67" si="50">IF(ISERROR(J36-AF$26),"",J36-AF$26)</f>
        <v/>
      </c>
      <c r="BA36" s="74" t="str">
        <f t="shared" ref="BA36:BA67" si="51">IF(ISERROR(K36-AG$26),"",K36-AG$26)</f>
        <v/>
      </c>
      <c r="BB36" s="74" t="str">
        <f t="shared" ref="BB36:BB67" si="52">IF(ISERROR(L36-AH$26),"",L36-AH$26)</f>
        <v/>
      </c>
      <c r="BC36" s="74" t="str">
        <f t="shared" ref="BC36:BC67" si="53">IF(ISERROR(M36-AI$26),"",M36-AI$26)</f>
        <v/>
      </c>
      <c r="BD36" s="74">
        <f t="shared" ref="BD36:BD67" si="54">IF(ISERROR(P36-AJ$26),"",P36-AJ$26)</f>
        <v>2.6833333333333336</v>
      </c>
      <c r="BE36" s="74">
        <f t="shared" ref="BE36:BE67" si="55">IF(ISERROR(Q36-AK$26),"",Q36-AK$26)</f>
        <v>2.8816666666666677</v>
      </c>
      <c r="BF36" s="74">
        <f t="shared" ref="BF36:BF67" si="56">IF(ISERROR(R36-AL$26),"",R36-AL$26)</f>
        <v>2.7949999999999982</v>
      </c>
      <c r="BG36" s="74" t="str">
        <f t="shared" ref="BG36:BG67" si="57">IF(ISERROR(S36-AM$26),"",S36-AM$26)</f>
        <v/>
      </c>
      <c r="BH36" s="74" t="str">
        <f t="shared" ref="BH36:BH67" si="58">IF(ISERROR(T36-AN$26),"",T36-AN$26)</f>
        <v/>
      </c>
      <c r="BI36" s="74" t="str">
        <f t="shared" ref="BI36:BI67" si="59">IF(ISERROR(U36-AO$26),"",U36-AO$26)</f>
        <v/>
      </c>
      <c r="BJ36" s="74" t="str">
        <f t="shared" ref="BJ36:BJ67" si="60">IF(ISERROR(V36-AP$26),"",V36-AP$26)</f>
        <v/>
      </c>
      <c r="BK36" s="74" t="str">
        <f t="shared" ref="BK36:BK67" si="61">IF(ISERROR(W36-AQ$26),"",W36-AQ$26)</f>
        <v/>
      </c>
      <c r="BL36" s="74" t="str">
        <f t="shared" ref="BL36:BL67" si="62">IF(ISERROR(X36-AR$26),"",X36-AR$26)</f>
        <v/>
      </c>
      <c r="BM36" s="74" t="str">
        <f t="shared" ref="BM36:BM67" si="63">IF(ISERROR(Y36-AS$26),"",Y36-AS$26)</f>
        <v/>
      </c>
      <c r="BN36" s="62">
        <f t="shared" si="21"/>
        <v>1.1350000000000005</v>
      </c>
      <c r="BO36" s="62">
        <f t="shared" si="22"/>
        <v>2.7866666666666666</v>
      </c>
      <c r="BP36" s="9">
        <f t="shared" si="23"/>
        <v>0.44751253546398617</v>
      </c>
      <c r="BQ36" s="9">
        <f t="shared" si="24"/>
        <v>0.42484249956932529</v>
      </c>
      <c r="BR36" s="9">
        <f t="shared" si="25"/>
        <v>0.49654624771851746</v>
      </c>
      <c r="BS36" s="9" t="str">
        <f t="shared" si="26"/>
        <v/>
      </c>
      <c r="BT36" s="9" t="str">
        <f t="shared" si="27"/>
        <v/>
      </c>
      <c r="BU36" s="9" t="str">
        <f t="shared" si="28"/>
        <v/>
      </c>
      <c r="BV36" s="9" t="str">
        <f t="shared" si="29"/>
        <v/>
      </c>
      <c r="BW36" s="9" t="str">
        <f t="shared" si="30"/>
        <v/>
      </c>
      <c r="BX36" s="9" t="str">
        <f t="shared" si="31"/>
        <v/>
      </c>
      <c r="BY36" s="9" t="str">
        <f t="shared" si="32"/>
        <v/>
      </c>
      <c r="BZ36" s="9">
        <f t="shared" si="33"/>
        <v>0.15568120279485284</v>
      </c>
      <c r="CA36" s="9">
        <f t="shared" si="34"/>
        <v>0.13568501775965749</v>
      </c>
      <c r="CB36" s="9">
        <f t="shared" si="35"/>
        <v>0.14408579334985824</v>
      </c>
      <c r="CC36" s="9" t="str">
        <f t="shared" si="36"/>
        <v/>
      </c>
      <c r="CD36" s="9" t="str">
        <f t="shared" si="37"/>
        <v/>
      </c>
      <c r="CE36" s="9" t="str">
        <f t="shared" si="38"/>
        <v/>
      </c>
      <c r="CF36" s="9" t="str">
        <f t="shared" si="39"/>
        <v/>
      </c>
      <c r="CG36" s="9" t="str">
        <f t="shared" si="40"/>
        <v/>
      </c>
      <c r="CH36" s="9" t="str">
        <f t="shared" si="41"/>
        <v/>
      </c>
      <c r="CI36" s="9" t="str">
        <f t="shared" si="42"/>
        <v/>
      </c>
    </row>
    <row r="37" spans="1:87">
      <c r="A37" s="188"/>
      <c r="B37" s="57" t="str">
        <f>IF('Gene Table'!D36="","",'Gene Table'!D36)</f>
        <v>NM_002769</v>
      </c>
      <c r="C37" s="57" t="s">
        <v>1776</v>
      </c>
      <c r="D37" s="60">
        <f>IF(SUM('Test Sample Data'!D$3:D$98)&gt;10,IF(AND(ISNUMBER('Test Sample Data'!D36),'Test Sample Data'!D36&lt;$B$1, 'Test Sample Data'!D36&gt;0),'Test Sample Data'!D36,$B$1),"")</f>
        <v>24.37</v>
      </c>
      <c r="E37" s="60">
        <f>IF(SUM('Test Sample Data'!E$3:E$98)&gt;10,IF(AND(ISNUMBER('Test Sample Data'!E36),'Test Sample Data'!E36&lt;$B$1, 'Test Sample Data'!E36&gt;0),'Test Sample Data'!E36,$B$1),"")</f>
        <v>24.51</v>
      </c>
      <c r="F37" s="60">
        <f>IF(SUM('Test Sample Data'!F$3:F$98)&gt;10,IF(AND(ISNUMBER('Test Sample Data'!F36),'Test Sample Data'!F36&lt;$B$1, 'Test Sample Data'!F36&gt;0),'Test Sample Data'!F36,$B$1),"")</f>
        <v>24.51</v>
      </c>
      <c r="G37" s="60" t="str">
        <f>IF(SUM('Test Sample Data'!G$3:G$98)&gt;10,IF(AND(ISNUMBER('Test Sample Data'!G36),'Test Sample Data'!G36&lt;$B$1, 'Test Sample Data'!G36&gt;0),'Test Sample Data'!G36,$B$1),"")</f>
        <v/>
      </c>
      <c r="H37" s="60" t="str">
        <f>IF(SUM('Test Sample Data'!H$3:H$98)&gt;10,IF(AND(ISNUMBER('Test Sample Data'!H36),'Test Sample Data'!H36&lt;$B$1, 'Test Sample Data'!H36&gt;0),'Test Sample Data'!H36,$B$1),"")</f>
        <v/>
      </c>
      <c r="I37" s="60" t="str">
        <f>IF(SUM('Test Sample Data'!I$3:I$98)&gt;10,IF(AND(ISNUMBER('Test Sample Data'!I36),'Test Sample Data'!I36&lt;$B$1, 'Test Sample Data'!I36&gt;0),'Test Sample Data'!I36,$B$1),"")</f>
        <v/>
      </c>
      <c r="J37" s="60" t="str">
        <f>IF(SUM('Test Sample Data'!J$3:J$98)&gt;10,IF(AND(ISNUMBER('Test Sample Data'!J36),'Test Sample Data'!J36&lt;$B$1, 'Test Sample Data'!J36&gt;0),'Test Sample Data'!J36,$B$1),"")</f>
        <v/>
      </c>
      <c r="K37" s="60" t="str">
        <f>IF(SUM('Test Sample Data'!K$3:K$98)&gt;10,IF(AND(ISNUMBER('Test Sample Data'!K36),'Test Sample Data'!K36&lt;$B$1, 'Test Sample Data'!K36&gt;0),'Test Sample Data'!K36,$B$1),"")</f>
        <v/>
      </c>
      <c r="L37" s="60" t="str">
        <f>IF(SUM('Test Sample Data'!L$3:L$98)&gt;10,IF(AND(ISNUMBER('Test Sample Data'!L36),'Test Sample Data'!L36&lt;$B$1, 'Test Sample Data'!L36&gt;0),'Test Sample Data'!L36,$B$1),"")</f>
        <v/>
      </c>
      <c r="M37" s="60" t="str">
        <f>IF(SUM('Test Sample Data'!M$3:M$98)&gt;10,IF(AND(ISNUMBER('Test Sample Data'!M36),'Test Sample Data'!M36&lt;$B$1, 'Test Sample Data'!M36&gt;0),'Test Sample Data'!M36,$B$1),"")</f>
        <v/>
      </c>
      <c r="N37" s="60" t="str">
        <f>'Gene Table'!D36</f>
        <v>NM_002769</v>
      </c>
      <c r="O37" s="57" t="s">
        <v>1776</v>
      </c>
      <c r="P37" s="60">
        <f>IF(SUM('Control Sample Data'!D$3:D$98)&gt;10,IF(AND(ISNUMBER('Control Sample Data'!D36),'Control Sample Data'!D36&lt;$B$1, 'Control Sample Data'!D36&gt;0),'Control Sample Data'!D36,$B$1),"")</f>
        <v>29.42</v>
      </c>
      <c r="Q37" s="60">
        <f>IF(SUM('Control Sample Data'!E$3:E$98)&gt;10,IF(AND(ISNUMBER('Control Sample Data'!E36),'Control Sample Data'!E36&lt;$B$1, 'Control Sample Data'!E36&gt;0),'Control Sample Data'!E36,$B$1),"")</f>
        <v>29.52</v>
      </c>
      <c r="R37" s="60">
        <f>IF(SUM('Control Sample Data'!F$3:F$98)&gt;10,IF(AND(ISNUMBER('Control Sample Data'!F36),'Control Sample Data'!F36&lt;$B$1, 'Control Sample Data'!F36&gt;0),'Control Sample Data'!F36,$B$1),"")</f>
        <v>29.55</v>
      </c>
      <c r="S37" s="60" t="str">
        <f>IF(SUM('Control Sample Data'!G$3:G$98)&gt;10,IF(AND(ISNUMBER('Control Sample Data'!G36),'Control Sample Data'!G36&lt;$B$1, 'Control Sample Data'!G36&gt;0),'Control Sample Data'!G36,$B$1),"")</f>
        <v/>
      </c>
      <c r="T37" s="60" t="str">
        <f>IF(SUM('Control Sample Data'!H$3:H$98)&gt;10,IF(AND(ISNUMBER('Control Sample Data'!H36),'Control Sample Data'!H36&lt;$B$1, 'Control Sample Data'!H36&gt;0),'Control Sample Data'!H36,$B$1),"")</f>
        <v/>
      </c>
      <c r="U37" s="60" t="str">
        <f>IF(SUM('Control Sample Data'!I$3:I$98)&gt;10,IF(AND(ISNUMBER('Control Sample Data'!I36),'Control Sample Data'!I36&lt;$B$1, 'Control Sample Data'!I36&gt;0),'Control Sample Data'!I36,$B$1),"")</f>
        <v/>
      </c>
      <c r="V37" s="60" t="str">
        <f>IF(SUM('Control Sample Data'!J$3:J$98)&gt;10,IF(AND(ISNUMBER('Control Sample Data'!J36),'Control Sample Data'!J36&lt;$B$1, 'Control Sample Data'!J36&gt;0),'Control Sample Data'!J36,$B$1),"")</f>
        <v/>
      </c>
      <c r="W37" s="60" t="str">
        <f>IF(SUM('Control Sample Data'!K$3:K$98)&gt;10,IF(AND(ISNUMBER('Control Sample Data'!K36),'Control Sample Data'!K36&lt;$B$1, 'Control Sample Data'!K36&gt;0),'Control Sample Data'!K36,$B$1),"")</f>
        <v/>
      </c>
      <c r="X37" s="60" t="str">
        <f>IF(SUM('Control Sample Data'!L$3:L$98)&gt;10,IF(AND(ISNUMBER('Control Sample Data'!L36),'Control Sample Data'!L36&lt;$B$1, 'Control Sample Data'!L36&gt;0),'Control Sample Data'!L36,$B$1),"")</f>
        <v/>
      </c>
      <c r="Y37" s="60" t="str">
        <f>IF(SUM('Control Sample Data'!M$3:M$98)&gt;10,IF(AND(ISNUMBER('Control Sample Data'!M36),'Control Sample Data'!M36&lt;$B$1, 'Control Sample Data'!M36&gt;0),'Control Sample Data'!M36,$B$1),"")</f>
        <v/>
      </c>
      <c r="AT37" s="74">
        <f t="shared" si="44"/>
        <v>1.3100000000000023</v>
      </c>
      <c r="AU37" s="74">
        <f t="shared" si="45"/>
        <v>1.365000000000002</v>
      </c>
      <c r="AV37" s="74">
        <f t="shared" si="46"/>
        <v>1.3500000000000014</v>
      </c>
      <c r="AW37" s="74" t="str">
        <f t="shared" si="47"/>
        <v/>
      </c>
      <c r="AX37" s="74" t="str">
        <f t="shared" si="48"/>
        <v/>
      </c>
      <c r="AY37" s="74" t="str">
        <f t="shared" si="49"/>
        <v/>
      </c>
      <c r="AZ37" s="74" t="str">
        <f t="shared" si="50"/>
        <v/>
      </c>
      <c r="BA37" s="74" t="str">
        <f t="shared" si="51"/>
        <v/>
      </c>
      <c r="BB37" s="74" t="str">
        <f t="shared" si="52"/>
        <v/>
      </c>
      <c r="BC37" s="74" t="str">
        <f t="shared" si="53"/>
        <v/>
      </c>
      <c r="BD37" s="74">
        <f t="shared" si="54"/>
        <v>5.1433333333333344</v>
      </c>
      <c r="BE37" s="74">
        <f t="shared" si="55"/>
        <v>5.211666666666666</v>
      </c>
      <c r="BF37" s="74">
        <f t="shared" si="56"/>
        <v>5.1449999999999996</v>
      </c>
      <c r="BG37" s="74" t="str">
        <f t="shared" si="57"/>
        <v/>
      </c>
      <c r="BH37" s="74" t="str">
        <f t="shared" si="58"/>
        <v/>
      </c>
      <c r="BI37" s="74" t="str">
        <f t="shared" si="59"/>
        <v/>
      </c>
      <c r="BJ37" s="74" t="str">
        <f t="shared" si="60"/>
        <v/>
      </c>
      <c r="BK37" s="74" t="str">
        <f t="shared" si="61"/>
        <v/>
      </c>
      <c r="BL37" s="74" t="str">
        <f t="shared" si="62"/>
        <v/>
      </c>
      <c r="BM37" s="74" t="str">
        <f t="shared" si="63"/>
        <v/>
      </c>
      <c r="BN37" s="62">
        <f t="shared" si="21"/>
        <v>1.3416666666666686</v>
      </c>
      <c r="BO37" s="62">
        <f t="shared" si="22"/>
        <v>5.166666666666667</v>
      </c>
      <c r="BP37" s="9">
        <f t="shared" si="23"/>
        <v>0.40332087961106255</v>
      </c>
      <c r="BQ37" s="9">
        <f t="shared" si="24"/>
        <v>0.38823443750051934</v>
      </c>
      <c r="BR37" s="9">
        <f t="shared" si="25"/>
        <v>0.39229204894837499</v>
      </c>
      <c r="BS37" s="9" t="str">
        <f t="shared" si="26"/>
        <v/>
      </c>
      <c r="BT37" s="9" t="str">
        <f t="shared" si="27"/>
        <v/>
      </c>
      <c r="BU37" s="9" t="str">
        <f t="shared" si="28"/>
        <v/>
      </c>
      <c r="BV37" s="9" t="str">
        <f t="shared" si="29"/>
        <v/>
      </c>
      <c r="BW37" s="9" t="str">
        <f t="shared" si="30"/>
        <v/>
      </c>
      <c r="BX37" s="9" t="str">
        <f t="shared" si="31"/>
        <v/>
      </c>
      <c r="BY37" s="9" t="str">
        <f t="shared" si="32"/>
        <v/>
      </c>
      <c r="BZ37" s="9">
        <f t="shared" si="33"/>
        <v>2.8294523790885737E-2</v>
      </c>
      <c r="CA37" s="9">
        <f t="shared" si="34"/>
        <v>2.6985595481685443E-2</v>
      </c>
      <c r="CB37" s="9">
        <f t="shared" si="35"/>
        <v>2.8261855548784017E-2</v>
      </c>
      <c r="CC37" s="9" t="str">
        <f t="shared" si="36"/>
        <v/>
      </c>
      <c r="CD37" s="9" t="str">
        <f t="shared" si="37"/>
        <v/>
      </c>
      <c r="CE37" s="9" t="str">
        <f t="shared" si="38"/>
        <v/>
      </c>
      <c r="CF37" s="9" t="str">
        <f t="shared" si="39"/>
        <v/>
      </c>
      <c r="CG37" s="9" t="str">
        <f t="shared" si="40"/>
        <v/>
      </c>
      <c r="CH37" s="9" t="str">
        <f t="shared" si="41"/>
        <v/>
      </c>
      <c r="CI37" s="9" t="str">
        <f t="shared" si="42"/>
        <v/>
      </c>
    </row>
    <row r="38" spans="1:87">
      <c r="A38" s="188"/>
      <c r="B38" s="57" t="str">
        <f>IF('Gene Table'!D37="","",'Gene Table'!D37)</f>
        <v>NM_000927</v>
      </c>
      <c r="C38" s="57" t="s">
        <v>1777</v>
      </c>
      <c r="D38" s="60">
        <f>IF(SUM('Test Sample Data'!D$3:D$98)&gt;10,IF(AND(ISNUMBER('Test Sample Data'!D37),'Test Sample Data'!D37&lt;$B$1, 'Test Sample Data'!D37&gt;0),'Test Sample Data'!D37,$B$1),"")</f>
        <v>25.34</v>
      </c>
      <c r="E38" s="60">
        <f>IF(SUM('Test Sample Data'!E$3:E$98)&gt;10,IF(AND(ISNUMBER('Test Sample Data'!E37),'Test Sample Data'!E37&lt;$B$1, 'Test Sample Data'!E37&gt;0),'Test Sample Data'!E37,$B$1),"")</f>
        <v>25.5</v>
      </c>
      <c r="F38" s="60">
        <f>IF(SUM('Test Sample Data'!F$3:F$98)&gt;10,IF(AND(ISNUMBER('Test Sample Data'!F37),'Test Sample Data'!F37&lt;$B$1, 'Test Sample Data'!F37&gt;0),'Test Sample Data'!F37,$B$1),"")</f>
        <v>25.48</v>
      </c>
      <c r="G38" s="60" t="str">
        <f>IF(SUM('Test Sample Data'!G$3:G$98)&gt;10,IF(AND(ISNUMBER('Test Sample Data'!G37),'Test Sample Data'!G37&lt;$B$1, 'Test Sample Data'!G37&gt;0),'Test Sample Data'!G37,$B$1),"")</f>
        <v/>
      </c>
      <c r="H38" s="60" t="str">
        <f>IF(SUM('Test Sample Data'!H$3:H$98)&gt;10,IF(AND(ISNUMBER('Test Sample Data'!H37),'Test Sample Data'!H37&lt;$B$1, 'Test Sample Data'!H37&gt;0),'Test Sample Data'!H37,$B$1),"")</f>
        <v/>
      </c>
      <c r="I38" s="60" t="str">
        <f>IF(SUM('Test Sample Data'!I$3:I$98)&gt;10,IF(AND(ISNUMBER('Test Sample Data'!I37),'Test Sample Data'!I37&lt;$B$1, 'Test Sample Data'!I37&gt;0),'Test Sample Data'!I37,$B$1),"")</f>
        <v/>
      </c>
      <c r="J38" s="60" t="str">
        <f>IF(SUM('Test Sample Data'!J$3:J$98)&gt;10,IF(AND(ISNUMBER('Test Sample Data'!J37),'Test Sample Data'!J37&lt;$B$1, 'Test Sample Data'!J37&gt;0),'Test Sample Data'!J37,$B$1),"")</f>
        <v/>
      </c>
      <c r="K38" s="60" t="str">
        <f>IF(SUM('Test Sample Data'!K$3:K$98)&gt;10,IF(AND(ISNUMBER('Test Sample Data'!K37),'Test Sample Data'!K37&lt;$B$1, 'Test Sample Data'!K37&gt;0),'Test Sample Data'!K37,$B$1),"")</f>
        <v/>
      </c>
      <c r="L38" s="60" t="str">
        <f>IF(SUM('Test Sample Data'!L$3:L$98)&gt;10,IF(AND(ISNUMBER('Test Sample Data'!L37),'Test Sample Data'!L37&lt;$B$1, 'Test Sample Data'!L37&gt;0),'Test Sample Data'!L37,$B$1),"")</f>
        <v/>
      </c>
      <c r="M38" s="60" t="str">
        <f>IF(SUM('Test Sample Data'!M$3:M$98)&gt;10,IF(AND(ISNUMBER('Test Sample Data'!M37),'Test Sample Data'!M37&lt;$B$1, 'Test Sample Data'!M37&gt;0),'Test Sample Data'!M37,$B$1),"")</f>
        <v/>
      </c>
      <c r="N38" s="60" t="str">
        <f>'Gene Table'!D37</f>
        <v>NM_000927</v>
      </c>
      <c r="O38" s="57" t="s">
        <v>1777</v>
      </c>
      <c r="P38" s="60">
        <f>IF(SUM('Control Sample Data'!D$3:D$98)&gt;10,IF(AND(ISNUMBER('Control Sample Data'!D37),'Control Sample Data'!D37&lt;$B$1, 'Control Sample Data'!D37&gt;0),'Control Sample Data'!D37,$B$1),"")</f>
        <v>26.69</v>
      </c>
      <c r="Q38" s="60">
        <f>IF(SUM('Control Sample Data'!E$3:E$98)&gt;10,IF(AND(ISNUMBER('Control Sample Data'!E37),'Control Sample Data'!E37&lt;$B$1, 'Control Sample Data'!E37&gt;0),'Control Sample Data'!E37,$B$1),"")</f>
        <v>26.96</v>
      </c>
      <c r="R38" s="60">
        <f>IF(SUM('Control Sample Data'!F$3:F$98)&gt;10,IF(AND(ISNUMBER('Control Sample Data'!F37),'Control Sample Data'!F37&lt;$B$1, 'Control Sample Data'!F37&gt;0),'Control Sample Data'!F37,$B$1),"")</f>
        <v>27.01</v>
      </c>
      <c r="S38" s="60" t="str">
        <f>IF(SUM('Control Sample Data'!G$3:G$98)&gt;10,IF(AND(ISNUMBER('Control Sample Data'!G37),'Control Sample Data'!G37&lt;$B$1, 'Control Sample Data'!G37&gt;0),'Control Sample Data'!G37,$B$1),"")</f>
        <v/>
      </c>
      <c r="T38" s="60" t="str">
        <f>IF(SUM('Control Sample Data'!H$3:H$98)&gt;10,IF(AND(ISNUMBER('Control Sample Data'!H37),'Control Sample Data'!H37&lt;$B$1, 'Control Sample Data'!H37&gt;0),'Control Sample Data'!H37,$B$1),"")</f>
        <v/>
      </c>
      <c r="U38" s="60" t="str">
        <f>IF(SUM('Control Sample Data'!I$3:I$98)&gt;10,IF(AND(ISNUMBER('Control Sample Data'!I37),'Control Sample Data'!I37&lt;$B$1, 'Control Sample Data'!I37&gt;0),'Control Sample Data'!I37,$B$1),"")</f>
        <v/>
      </c>
      <c r="V38" s="60" t="str">
        <f>IF(SUM('Control Sample Data'!J$3:J$98)&gt;10,IF(AND(ISNUMBER('Control Sample Data'!J37),'Control Sample Data'!J37&lt;$B$1, 'Control Sample Data'!J37&gt;0),'Control Sample Data'!J37,$B$1),"")</f>
        <v/>
      </c>
      <c r="W38" s="60" t="str">
        <f>IF(SUM('Control Sample Data'!K$3:K$98)&gt;10,IF(AND(ISNUMBER('Control Sample Data'!K37),'Control Sample Data'!K37&lt;$B$1, 'Control Sample Data'!K37&gt;0),'Control Sample Data'!K37,$B$1),"")</f>
        <v/>
      </c>
      <c r="X38" s="60" t="str">
        <f>IF(SUM('Control Sample Data'!L$3:L$98)&gt;10,IF(AND(ISNUMBER('Control Sample Data'!L37),'Control Sample Data'!L37&lt;$B$1, 'Control Sample Data'!L37&gt;0),'Control Sample Data'!L37,$B$1),"")</f>
        <v/>
      </c>
      <c r="Y38" s="60" t="str">
        <f>IF(SUM('Control Sample Data'!M$3:M$98)&gt;10,IF(AND(ISNUMBER('Control Sample Data'!M37),'Control Sample Data'!M37&lt;$B$1, 'Control Sample Data'!M37&gt;0),'Control Sample Data'!M37,$B$1),"")</f>
        <v/>
      </c>
      <c r="AT38" s="74">
        <f t="shared" si="44"/>
        <v>2.2800000000000011</v>
      </c>
      <c r="AU38" s="74">
        <f t="shared" si="45"/>
        <v>2.3550000000000004</v>
      </c>
      <c r="AV38" s="74">
        <f t="shared" si="46"/>
        <v>2.3200000000000003</v>
      </c>
      <c r="AW38" s="74" t="str">
        <f t="shared" si="47"/>
        <v/>
      </c>
      <c r="AX38" s="74" t="str">
        <f t="shared" si="48"/>
        <v/>
      </c>
      <c r="AY38" s="74" t="str">
        <f t="shared" si="49"/>
        <v/>
      </c>
      <c r="AZ38" s="74" t="str">
        <f t="shared" si="50"/>
        <v/>
      </c>
      <c r="BA38" s="74" t="str">
        <f t="shared" si="51"/>
        <v/>
      </c>
      <c r="BB38" s="74" t="str">
        <f t="shared" si="52"/>
        <v/>
      </c>
      <c r="BC38" s="74" t="str">
        <f t="shared" si="53"/>
        <v/>
      </c>
      <c r="BD38" s="74">
        <f t="shared" si="54"/>
        <v>2.413333333333334</v>
      </c>
      <c r="BE38" s="74">
        <f t="shared" si="55"/>
        <v>2.6516666666666673</v>
      </c>
      <c r="BF38" s="74">
        <f t="shared" si="56"/>
        <v>2.6050000000000004</v>
      </c>
      <c r="BG38" s="74" t="str">
        <f t="shared" si="57"/>
        <v/>
      </c>
      <c r="BH38" s="74" t="str">
        <f t="shared" si="58"/>
        <v/>
      </c>
      <c r="BI38" s="74" t="str">
        <f t="shared" si="59"/>
        <v/>
      </c>
      <c r="BJ38" s="74" t="str">
        <f t="shared" si="60"/>
        <v/>
      </c>
      <c r="BK38" s="74" t="str">
        <f t="shared" si="61"/>
        <v/>
      </c>
      <c r="BL38" s="74" t="str">
        <f t="shared" si="62"/>
        <v/>
      </c>
      <c r="BM38" s="74" t="str">
        <f t="shared" si="63"/>
        <v/>
      </c>
      <c r="BN38" s="62">
        <f t="shared" si="21"/>
        <v>2.3183333333333338</v>
      </c>
      <c r="BO38" s="62">
        <f t="shared" si="22"/>
        <v>2.5566666666666671</v>
      </c>
      <c r="BP38" s="9">
        <f t="shared" si="23"/>
        <v>0.20589775431689311</v>
      </c>
      <c r="BQ38" s="9">
        <f t="shared" si="24"/>
        <v>0.19546741078214833</v>
      </c>
      <c r="BR38" s="9">
        <f t="shared" si="25"/>
        <v>0.2002674693974055</v>
      </c>
      <c r="BS38" s="9" t="str">
        <f t="shared" si="26"/>
        <v/>
      </c>
      <c r="BT38" s="9" t="str">
        <f t="shared" si="27"/>
        <v/>
      </c>
      <c r="BU38" s="9" t="str">
        <f t="shared" si="28"/>
        <v/>
      </c>
      <c r="BV38" s="9" t="str">
        <f t="shared" si="29"/>
        <v/>
      </c>
      <c r="BW38" s="9" t="str">
        <f t="shared" si="30"/>
        <v/>
      </c>
      <c r="BX38" s="9" t="str">
        <f t="shared" si="31"/>
        <v/>
      </c>
      <c r="BY38" s="9" t="str">
        <f t="shared" si="32"/>
        <v/>
      </c>
      <c r="BZ38" s="9">
        <f t="shared" si="33"/>
        <v>0.18772161295434617</v>
      </c>
      <c r="CA38" s="9">
        <f t="shared" si="34"/>
        <v>0.15913613091567452</v>
      </c>
      <c r="CB38" s="9">
        <f t="shared" si="35"/>
        <v>0.16436784502563381</v>
      </c>
      <c r="CC38" s="9" t="str">
        <f t="shared" si="36"/>
        <v/>
      </c>
      <c r="CD38" s="9" t="str">
        <f t="shared" si="37"/>
        <v/>
      </c>
      <c r="CE38" s="9" t="str">
        <f t="shared" si="38"/>
        <v/>
      </c>
      <c r="CF38" s="9" t="str">
        <f t="shared" si="39"/>
        <v/>
      </c>
      <c r="CG38" s="9" t="str">
        <f t="shared" si="40"/>
        <v/>
      </c>
      <c r="CH38" s="9" t="str">
        <f t="shared" si="41"/>
        <v/>
      </c>
      <c r="CI38" s="9" t="str">
        <f t="shared" si="42"/>
        <v/>
      </c>
    </row>
    <row r="39" spans="1:87">
      <c r="A39" s="188"/>
      <c r="B39" s="57" t="str">
        <f>IF('Gene Table'!D38="","",'Gene Table'!D38)</f>
        <v>NM_005359</v>
      </c>
      <c r="C39" s="57" t="s">
        <v>1778</v>
      </c>
      <c r="D39" s="60">
        <f>IF(SUM('Test Sample Data'!D$3:D$98)&gt;10,IF(AND(ISNUMBER('Test Sample Data'!D38),'Test Sample Data'!D38&lt;$B$1, 'Test Sample Data'!D38&gt;0),'Test Sample Data'!D38,$B$1),"")</f>
        <v>27.12</v>
      </c>
      <c r="E39" s="60">
        <f>IF(SUM('Test Sample Data'!E$3:E$98)&gt;10,IF(AND(ISNUMBER('Test Sample Data'!E38),'Test Sample Data'!E38&lt;$B$1, 'Test Sample Data'!E38&gt;0),'Test Sample Data'!E38,$B$1),"")</f>
        <v>27.15</v>
      </c>
      <c r="F39" s="60">
        <f>IF(SUM('Test Sample Data'!F$3:F$98)&gt;10,IF(AND(ISNUMBER('Test Sample Data'!F38),'Test Sample Data'!F38&lt;$B$1, 'Test Sample Data'!F38&gt;0),'Test Sample Data'!F38,$B$1),"")</f>
        <v>27.19</v>
      </c>
      <c r="G39" s="60" t="str">
        <f>IF(SUM('Test Sample Data'!G$3:G$98)&gt;10,IF(AND(ISNUMBER('Test Sample Data'!G38),'Test Sample Data'!G38&lt;$B$1, 'Test Sample Data'!G38&gt;0),'Test Sample Data'!G38,$B$1),"")</f>
        <v/>
      </c>
      <c r="H39" s="60" t="str">
        <f>IF(SUM('Test Sample Data'!H$3:H$98)&gt;10,IF(AND(ISNUMBER('Test Sample Data'!H38),'Test Sample Data'!H38&lt;$B$1, 'Test Sample Data'!H38&gt;0),'Test Sample Data'!H38,$B$1),"")</f>
        <v/>
      </c>
      <c r="I39" s="60" t="str">
        <f>IF(SUM('Test Sample Data'!I$3:I$98)&gt;10,IF(AND(ISNUMBER('Test Sample Data'!I38),'Test Sample Data'!I38&lt;$B$1, 'Test Sample Data'!I38&gt;0),'Test Sample Data'!I38,$B$1),"")</f>
        <v/>
      </c>
      <c r="J39" s="60" t="str">
        <f>IF(SUM('Test Sample Data'!J$3:J$98)&gt;10,IF(AND(ISNUMBER('Test Sample Data'!J38),'Test Sample Data'!J38&lt;$B$1, 'Test Sample Data'!J38&gt;0),'Test Sample Data'!J38,$B$1),"")</f>
        <v/>
      </c>
      <c r="K39" s="60" t="str">
        <f>IF(SUM('Test Sample Data'!K$3:K$98)&gt;10,IF(AND(ISNUMBER('Test Sample Data'!K38),'Test Sample Data'!K38&lt;$B$1, 'Test Sample Data'!K38&gt;0),'Test Sample Data'!K38,$B$1),"")</f>
        <v/>
      </c>
      <c r="L39" s="60" t="str">
        <f>IF(SUM('Test Sample Data'!L$3:L$98)&gt;10,IF(AND(ISNUMBER('Test Sample Data'!L38),'Test Sample Data'!L38&lt;$B$1, 'Test Sample Data'!L38&gt;0),'Test Sample Data'!L38,$B$1),"")</f>
        <v/>
      </c>
      <c r="M39" s="60" t="str">
        <f>IF(SUM('Test Sample Data'!M$3:M$98)&gt;10,IF(AND(ISNUMBER('Test Sample Data'!M38),'Test Sample Data'!M38&lt;$B$1, 'Test Sample Data'!M38&gt;0),'Test Sample Data'!M38,$B$1),"")</f>
        <v/>
      </c>
      <c r="N39" s="60" t="str">
        <f>'Gene Table'!D38</f>
        <v>NM_005359</v>
      </c>
      <c r="O39" s="57" t="s">
        <v>1778</v>
      </c>
      <c r="P39" s="60">
        <f>IF(SUM('Control Sample Data'!D$3:D$98)&gt;10,IF(AND(ISNUMBER('Control Sample Data'!D38),'Control Sample Data'!D38&lt;$B$1, 'Control Sample Data'!D38&gt;0),'Control Sample Data'!D38,$B$1),"")</f>
        <v>30.41</v>
      </c>
      <c r="Q39" s="60">
        <f>IF(SUM('Control Sample Data'!E$3:E$98)&gt;10,IF(AND(ISNUMBER('Control Sample Data'!E38),'Control Sample Data'!E38&lt;$B$1, 'Control Sample Data'!E38&gt;0),'Control Sample Data'!E38,$B$1),"")</f>
        <v>30.29</v>
      </c>
      <c r="R39" s="60">
        <f>IF(SUM('Control Sample Data'!F$3:F$98)&gt;10,IF(AND(ISNUMBER('Control Sample Data'!F38),'Control Sample Data'!F38&lt;$B$1, 'Control Sample Data'!F38&gt;0),'Control Sample Data'!F38,$B$1),"")</f>
        <v>30.38</v>
      </c>
      <c r="S39" s="60" t="str">
        <f>IF(SUM('Control Sample Data'!G$3:G$98)&gt;10,IF(AND(ISNUMBER('Control Sample Data'!G38),'Control Sample Data'!G38&lt;$B$1, 'Control Sample Data'!G38&gt;0),'Control Sample Data'!G38,$B$1),"")</f>
        <v/>
      </c>
      <c r="T39" s="60" t="str">
        <f>IF(SUM('Control Sample Data'!H$3:H$98)&gt;10,IF(AND(ISNUMBER('Control Sample Data'!H38),'Control Sample Data'!H38&lt;$B$1, 'Control Sample Data'!H38&gt;0),'Control Sample Data'!H38,$B$1),"")</f>
        <v/>
      </c>
      <c r="U39" s="60" t="str">
        <f>IF(SUM('Control Sample Data'!I$3:I$98)&gt;10,IF(AND(ISNUMBER('Control Sample Data'!I38),'Control Sample Data'!I38&lt;$B$1, 'Control Sample Data'!I38&gt;0),'Control Sample Data'!I38,$B$1),"")</f>
        <v/>
      </c>
      <c r="V39" s="60" t="str">
        <f>IF(SUM('Control Sample Data'!J$3:J$98)&gt;10,IF(AND(ISNUMBER('Control Sample Data'!J38),'Control Sample Data'!J38&lt;$B$1, 'Control Sample Data'!J38&gt;0),'Control Sample Data'!J38,$B$1),"")</f>
        <v/>
      </c>
      <c r="W39" s="60" t="str">
        <f>IF(SUM('Control Sample Data'!K$3:K$98)&gt;10,IF(AND(ISNUMBER('Control Sample Data'!K38),'Control Sample Data'!K38&lt;$B$1, 'Control Sample Data'!K38&gt;0),'Control Sample Data'!K38,$B$1),"")</f>
        <v/>
      </c>
      <c r="X39" s="60" t="str">
        <f>IF(SUM('Control Sample Data'!L$3:L$98)&gt;10,IF(AND(ISNUMBER('Control Sample Data'!L38),'Control Sample Data'!L38&lt;$B$1, 'Control Sample Data'!L38&gt;0),'Control Sample Data'!L38,$B$1),"")</f>
        <v/>
      </c>
      <c r="Y39" s="60" t="str">
        <f>IF(SUM('Control Sample Data'!M$3:M$98)&gt;10,IF(AND(ISNUMBER('Control Sample Data'!M38),'Control Sample Data'!M38&lt;$B$1, 'Control Sample Data'!M38&gt;0),'Control Sample Data'!M38,$B$1),"")</f>
        <v/>
      </c>
      <c r="AT39" s="74">
        <f t="shared" si="44"/>
        <v>4.0600000000000023</v>
      </c>
      <c r="AU39" s="74">
        <f t="shared" si="45"/>
        <v>4.004999999999999</v>
      </c>
      <c r="AV39" s="74">
        <f t="shared" si="46"/>
        <v>4.0300000000000011</v>
      </c>
      <c r="AW39" s="74" t="str">
        <f t="shared" si="47"/>
        <v/>
      </c>
      <c r="AX39" s="74" t="str">
        <f t="shared" si="48"/>
        <v/>
      </c>
      <c r="AY39" s="74" t="str">
        <f t="shared" si="49"/>
        <v/>
      </c>
      <c r="AZ39" s="74" t="str">
        <f t="shared" si="50"/>
        <v/>
      </c>
      <c r="BA39" s="74" t="str">
        <f t="shared" si="51"/>
        <v/>
      </c>
      <c r="BB39" s="74" t="str">
        <f t="shared" si="52"/>
        <v/>
      </c>
      <c r="BC39" s="74" t="str">
        <f t="shared" si="53"/>
        <v/>
      </c>
      <c r="BD39" s="74">
        <f t="shared" si="54"/>
        <v>6.1333333333333329</v>
      </c>
      <c r="BE39" s="74">
        <f t="shared" si="55"/>
        <v>5.9816666666666656</v>
      </c>
      <c r="BF39" s="74">
        <f t="shared" si="56"/>
        <v>5.9749999999999979</v>
      </c>
      <c r="BG39" s="74" t="str">
        <f t="shared" si="57"/>
        <v/>
      </c>
      <c r="BH39" s="74" t="str">
        <f t="shared" si="58"/>
        <v/>
      </c>
      <c r="BI39" s="74" t="str">
        <f t="shared" si="59"/>
        <v/>
      </c>
      <c r="BJ39" s="74" t="str">
        <f t="shared" si="60"/>
        <v/>
      </c>
      <c r="BK39" s="74" t="str">
        <f t="shared" si="61"/>
        <v/>
      </c>
      <c r="BL39" s="74" t="str">
        <f t="shared" si="62"/>
        <v/>
      </c>
      <c r="BM39" s="74" t="str">
        <f t="shared" si="63"/>
        <v/>
      </c>
      <c r="BN39" s="62">
        <f t="shared" si="21"/>
        <v>4.0316666666666672</v>
      </c>
      <c r="BO39" s="62">
        <f t="shared" si="22"/>
        <v>6.0299999999999985</v>
      </c>
      <c r="BP39" s="9">
        <f t="shared" si="23"/>
        <v>5.9954007457828931E-2</v>
      </c>
      <c r="BQ39" s="9">
        <f t="shared" si="24"/>
        <v>6.2283766426741792E-2</v>
      </c>
      <c r="BR39" s="9">
        <f t="shared" si="25"/>
        <v>6.1213768599182886E-2</v>
      </c>
      <c r="BS39" s="9" t="str">
        <f t="shared" si="26"/>
        <v/>
      </c>
      <c r="BT39" s="9" t="str">
        <f t="shared" si="27"/>
        <v/>
      </c>
      <c r="BU39" s="9" t="str">
        <f t="shared" si="28"/>
        <v/>
      </c>
      <c r="BV39" s="9" t="str">
        <f t="shared" si="29"/>
        <v/>
      </c>
      <c r="BW39" s="9" t="str">
        <f t="shared" si="30"/>
        <v/>
      </c>
      <c r="BX39" s="9" t="str">
        <f t="shared" si="31"/>
        <v/>
      </c>
      <c r="BY39" s="9" t="str">
        <f t="shared" si="32"/>
        <v/>
      </c>
      <c r="BZ39" s="9">
        <f t="shared" si="33"/>
        <v>1.4245663883722148E-2</v>
      </c>
      <c r="CA39" s="9">
        <f t="shared" si="34"/>
        <v>1.5824824753377285E-2</v>
      </c>
      <c r="CB39" s="9">
        <f t="shared" si="35"/>
        <v>1.5898120189104498E-2</v>
      </c>
      <c r="CC39" s="9" t="str">
        <f t="shared" si="36"/>
        <v/>
      </c>
      <c r="CD39" s="9" t="str">
        <f t="shared" si="37"/>
        <v/>
      </c>
      <c r="CE39" s="9" t="str">
        <f t="shared" si="38"/>
        <v/>
      </c>
      <c r="CF39" s="9" t="str">
        <f t="shared" si="39"/>
        <v/>
      </c>
      <c r="CG39" s="9" t="str">
        <f t="shared" si="40"/>
        <v/>
      </c>
      <c r="CH39" s="9" t="str">
        <f t="shared" si="41"/>
        <v/>
      </c>
      <c r="CI39" s="9" t="str">
        <f t="shared" si="42"/>
        <v/>
      </c>
    </row>
    <row r="40" spans="1:87">
      <c r="A40" s="188"/>
      <c r="B40" s="57" t="str">
        <f>IF('Gene Table'!D39="","",'Gene Table'!D39)</f>
        <v>NM_000598</v>
      </c>
      <c r="C40" s="57" t="s">
        <v>1779</v>
      </c>
      <c r="D40" s="60">
        <f>IF(SUM('Test Sample Data'!D$3:D$98)&gt;10,IF(AND(ISNUMBER('Test Sample Data'!D39),'Test Sample Data'!D39&lt;$B$1, 'Test Sample Data'!D39&gt;0),'Test Sample Data'!D39,$B$1),"")</f>
        <v>24.08</v>
      </c>
      <c r="E40" s="60">
        <f>IF(SUM('Test Sample Data'!E$3:E$98)&gt;10,IF(AND(ISNUMBER('Test Sample Data'!E39),'Test Sample Data'!E39&lt;$B$1, 'Test Sample Data'!E39&gt;0),'Test Sample Data'!E39,$B$1),"")</f>
        <v>24.2</v>
      </c>
      <c r="F40" s="60">
        <f>IF(SUM('Test Sample Data'!F$3:F$98)&gt;10,IF(AND(ISNUMBER('Test Sample Data'!F39),'Test Sample Data'!F39&lt;$B$1, 'Test Sample Data'!F39&gt;0),'Test Sample Data'!F39,$B$1),"")</f>
        <v>24.22</v>
      </c>
      <c r="G40" s="60" t="str">
        <f>IF(SUM('Test Sample Data'!G$3:G$98)&gt;10,IF(AND(ISNUMBER('Test Sample Data'!G39),'Test Sample Data'!G39&lt;$B$1, 'Test Sample Data'!G39&gt;0),'Test Sample Data'!G39,$B$1),"")</f>
        <v/>
      </c>
      <c r="H40" s="60" t="str">
        <f>IF(SUM('Test Sample Data'!H$3:H$98)&gt;10,IF(AND(ISNUMBER('Test Sample Data'!H39),'Test Sample Data'!H39&lt;$B$1, 'Test Sample Data'!H39&gt;0),'Test Sample Data'!H39,$B$1),"")</f>
        <v/>
      </c>
      <c r="I40" s="60" t="str">
        <f>IF(SUM('Test Sample Data'!I$3:I$98)&gt;10,IF(AND(ISNUMBER('Test Sample Data'!I39),'Test Sample Data'!I39&lt;$B$1, 'Test Sample Data'!I39&gt;0),'Test Sample Data'!I39,$B$1),"")</f>
        <v/>
      </c>
      <c r="J40" s="60" t="str">
        <f>IF(SUM('Test Sample Data'!J$3:J$98)&gt;10,IF(AND(ISNUMBER('Test Sample Data'!J39),'Test Sample Data'!J39&lt;$B$1, 'Test Sample Data'!J39&gt;0),'Test Sample Data'!J39,$B$1),"")</f>
        <v/>
      </c>
      <c r="K40" s="60" t="str">
        <f>IF(SUM('Test Sample Data'!K$3:K$98)&gt;10,IF(AND(ISNUMBER('Test Sample Data'!K39),'Test Sample Data'!K39&lt;$B$1, 'Test Sample Data'!K39&gt;0),'Test Sample Data'!K39,$B$1),"")</f>
        <v/>
      </c>
      <c r="L40" s="60" t="str">
        <f>IF(SUM('Test Sample Data'!L$3:L$98)&gt;10,IF(AND(ISNUMBER('Test Sample Data'!L39),'Test Sample Data'!L39&lt;$B$1, 'Test Sample Data'!L39&gt;0),'Test Sample Data'!L39,$B$1),"")</f>
        <v/>
      </c>
      <c r="M40" s="60" t="str">
        <f>IF(SUM('Test Sample Data'!M$3:M$98)&gt;10,IF(AND(ISNUMBER('Test Sample Data'!M39),'Test Sample Data'!M39&lt;$B$1, 'Test Sample Data'!M39&gt;0),'Test Sample Data'!M39,$B$1),"")</f>
        <v/>
      </c>
      <c r="N40" s="60" t="str">
        <f>'Gene Table'!D39</f>
        <v>NM_000598</v>
      </c>
      <c r="O40" s="57" t="s">
        <v>1779</v>
      </c>
      <c r="P40" s="60">
        <f>IF(SUM('Control Sample Data'!D$3:D$98)&gt;10,IF(AND(ISNUMBER('Control Sample Data'!D39),'Control Sample Data'!D39&lt;$B$1, 'Control Sample Data'!D39&gt;0),'Control Sample Data'!D39,$B$1),"")</f>
        <v>26.35</v>
      </c>
      <c r="Q40" s="60">
        <f>IF(SUM('Control Sample Data'!E$3:E$98)&gt;10,IF(AND(ISNUMBER('Control Sample Data'!E39),'Control Sample Data'!E39&lt;$B$1, 'Control Sample Data'!E39&gt;0),'Control Sample Data'!E39,$B$1),"")</f>
        <v>26.34</v>
      </c>
      <c r="R40" s="60">
        <f>IF(SUM('Control Sample Data'!F$3:F$98)&gt;10,IF(AND(ISNUMBER('Control Sample Data'!F39),'Control Sample Data'!F39&lt;$B$1, 'Control Sample Data'!F39&gt;0),'Control Sample Data'!F39,$B$1),"")</f>
        <v>26.5</v>
      </c>
      <c r="S40" s="60" t="str">
        <f>IF(SUM('Control Sample Data'!G$3:G$98)&gt;10,IF(AND(ISNUMBER('Control Sample Data'!G39),'Control Sample Data'!G39&lt;$B$1, 'Control Sample Data'!G39&gt;0),'Control Sample Data'!G39,$B$1),"")</f>
        <v/>
      </c>
      <c r="T40" s="60" t="str">
        <f>IF(SUM('Control Sample Data'!H$3:H$98)&gt;10,IF(AND(ISNUMBER('Control Sample Data'!H39),'Control Sample Data'!H39&lt;$B$1, 'Control Sample Data'!H39&gt;0),'Control Sample Data'!H39,$B$1),"")</f>
        <v/>
      </c>
      <c r="U40" s="60" t="str">
        <f>IF(SUM('Control Sample Data'!I$3:I$98)&gt;10,IF(AND(ISNUMBER('Control Sample Data'!I39),'Control Sample Data'!I39&lt;$B$1, 'Control Sample Data'!I39&gt;0),'Control Sample Data'!I39,$B$1),"")</f>
        <v/>
      </c>
      <c r="V40" s="60" t="str">
        <f>IF(SUM('Control Sample Data'!J$3:J$98)&gt;10,IF(AND(ISNUMBER('Control Sample Data'!J39),'Control Sample Data'!J39&lt;$B$1, 'Control Sample Data'!J39&gt;0),'Control Sample Data'!J39,$B$1),"")</f>
        <v/>
      </c>
      <c r="W40" s="60" t="str">
        <f>IF(SUM('Control Sample Data'!K$3:K$98)&gt;10,IF(AND(ISNUMBER('Control Sample Data'!K39),'Control Sample Data'!K39&lt;$B$1, 'Control Sample Data'!K39&gt;0),'Control Sample Data'!K39,$B$1),"")</f>
        <v/>
      </c>
      <c r="X40" s="60" t="str">
        <f>IF(SUM('Control Sample Data'!L$3:L$98)&gt;10,IF(AND(ISNUMBER('Control Sample Data'!L39),'Control Sample Data'!L39&lt;$B$1, 'Control Sample Data'!L39&gt;0),'Control Sample Data'!L39,$B$1),"")</f>
        <v/>
      </c>
      <c r="Y40" s="60" t="str">
        <f>IF(SUM('Control Sample Data'!M$3:M$98)&gt;10,IF(AND(ISNUMBER('Control Sample Data'!M39),'Control Sample Data'!M39&lt;$B$1, 'Control Sample Data'!M39&gt;0),'Control Sample Data'!M39,$B$1),"")</f>
        <v/>
      </c>
      <c r="AT40" s="74">
        <f t="shared" si="44"/>
        <v>1.0199999999999996</v>
      </c>
      <c r="AU40" s="74">
        <f t="shared" si="45"/>
        <v>1.0549999999999997</v>
      </c>
      <c r="AV40" s="74">
        <f t="shared" si="46"/>
        <v>1.0599999999999987</v>
      </c>
      <c r="AW40" s="74" t="str">
        <f t="shared" si="47"/>
        <v/>
      </c>
      <c r="AX40" s="74" t="str">
        <f t="shared" si="48"/>
        <v/>
      </c>
      <c r="AY40" s="74" t="str">
        <f t="shared" si="49"/>
        <v/>
      </c>
      <c r="AZ40" s="74" t="str">
        <f t="shared" si="50"/>
        <v/>
      </c>
      <c r="BA40" s="74" t="str">
        <f t="shared" si="51"/>
        <v/>
      </c>
      <c r="BB40" s="74" t="str">
        <f t="shared" si="52"/>
        <v/>
      </c>
      <c r="BC40" s="74" t="str">
        <f t="shared" si="53"/>
        <v/>
      </c>
      <c r="BD40" s="74">
        <f t="shared" si="54"/>
        <v>2.0733333333333341</v>
      </c>
      <c r="BE40" s="74">
        <f t="shared" si="55"/>
        <v>2.0316666666666663</v>
      </c>
      <c r="BF40" s="74">
        <f t="shared" si="56"/>
        <v>2.0949999999999989</v>
      </c>
      <c r="BG40" s="74" t="str">
        <f t="shared" si="57"/>
        <v/>
      </c>
      <c r="BH40" s="74" t="str">
        <f t="shared" si="58"/>
        <v/>
      </c>
      <c r="BI40" s="74" t="str">
        <f t="shared" si="59"/>
        <v/>
      </c>
      <c r="BJ40" s="74" t="str">
        <f t="shared" si="60"/>
        <v/>
      </c>
      <c r="BK40" s="74" t="str">
        <f t="shared" si="61"/>
        <v/>
      </c>
      <c r="BL40" s="74" t="str">
        <f t="shared" si="62"/>
        <v/>
      </c>
      <c r="BM40" s="74" t="str">
        <f t="shared" si="63"/>
        <v/>
      </c>
      <c r="BN40" s="62">
        <f t="shared" si="21"/>
        <v>1.0449999999999993</v>
      </c>
      <c r="BO40" s="62">
        <f t="shared" si="22"/>
        <v>2.0666666666666664</v>
      </c>
      <c r="BP40" s="9">
        <f t="shared" si="23"/>
        <v>0.49311635224667971</v>
      </c>
      <c r="BQ40" s="9">
        <f t="shared" si="24"/>
        <v>0.48129722155087573</v>
      </c>
      <c r="BR40" s="9">
        <f t="shared" si="25"/>
        <v>0.47963205966263261</v>
      </c>
      <c r="BS40" s="9" t="str">
        <f t="shared" si="26"/>
        <v/>
      </c>
      <c r="BT40" s="9" t="str">
        <f t="shared" si="27"/>
        <v/>
      </c>
      <c r="BU40" s="9" t="str">
        <f t="shared" si="28"/>
        <v/>
      </c>
      <c r="BV40" s="9" t="str">
        <f t="shared" si="29"/>
        <v/>
      </c>
      <c r="BW40" s="9" t="str">
        <f t="shared" si="30"/>
        <v/>
      </c>
      <c r="BX40" s="9" t="str">
        <f t="shared" si="31"/>
        <v/>
      </c>
      <c r="BY40" s="9" t="str">
        <f t="shared" si="32"/>
        <v/>
      </c>
      <c r="BZ40" s="9">
        <f t="shared" si="33"/>
        <v>0.23760986942770038</v>
      </c>
      <c r="CA40" s="9">
        <f t="shared" si="34"/>
        <v>0.24457237005050031</v>
      </c>
      <c r="CB40" s="9">
        <f t="shared" si="35"/>
        <v>0.23406806185862325</v>
      </c>
      <c r="CC40" s="9" t="str">
        <f t="shared" si="36"/>
        <v/>
      </c>
      <c r="CD40" s="9" t="str">
        <f t="shared" si="37"/>
        <v/>
      </c>
      <c r="CE40" s="9" t="str">
        <f t="shared" si="38"/>
        <v/>
      </c>
      <c r="CF40" s="9" t="str">
        <f t="shared" si="39"/>
        <v/>
      </c>
      <c r="CG40" s="9" t="str">
        <f t="shared" si="40"/>
        <v/>
      </c>
      <c r="CH40" s="9" t="str">
        <f t="shared" si="41"/>
        <v/>
      </c>
      <c r="CI40" s="9" t="str">
        <f t="shared" si="42"/>
        <v/>
      </c>
    </row>
    <row r="41" spans="1:87">
      <c r="A41" s="188"/>
      <c r="B41" s="57" t="str">
        <f>IF('Gene Table'!D40="","",'Gene Table'!D40)</f>
        <v>NM_000875</v>
      </c>
      <c r="C41" s="57" t="s">
        <v>1780</v>
      </c>
      <c r="D41" s="60">
        <f>IF(SUM('Test Sample Data'!D$3:D$98)&gt;10,IF(AND(ISNUMBER('Test Sample Data'!D40),'Test Sample Data'!D40&lt;$B$1, 'Test Sample Data'!D40&gt;0),'Test Sample Data'!D40,$B$1),"")</f>
        <v>22.21</v>
      </c>
      <c r="E41" s="60">
        <f>IF(SUM('Test Sample Data'!E$3:E$98)&gt;10,IF(AND(ISNUMBER('Test Sample Data'!E40),'Test Sample Data'!E40&lt;$B$1, 'Test Sample Data'!E40&gt;0),'Test Sample Data'!E40,$B$1),"")</f>
        <v>22.35</v>
      </c>
      <c r="F41" s="60">
        <f>IF(SUM('Test Sample Data'!F$3:F$98)&gt;10,IF(AND(ISNUMBER('Test Sample Data'!F40),'Test Sample Data'!F40&lt;$B$1, 'Test Sample Data'!F40&gt;0),'Test Sample Data'!F40,$B$1),"")</f>
        <v>22.24</v>
      </c>
      <c r="G41" s="60" t="str">
        <f>IF(SUM('Test Sample Data'!G$3:G$98)&gt;10,IF(AND(ISNUMBER('Test Sample Data'!G40),'Test Sample Data'!G40&lt;$B$1, 'Test Sample Data'!G40&gt;0),'Test Sample Data'!G40,$B$1),"")</f>
        <v/>
      </c>
      <c r="H41" s="60" t="str">
        <f>IF(SUM('Test Sample Data'!H$3:H$98)&gt;10,IF(AND(ISNUMBER('Test Sample Data'!H40),'Test Sample Data'!H40&lt;$B$1, 'Test Sample Data'!H40&gt;0),'Test Sample Data'!H40,$B$1),"")</f>
        <v/>
      </c>
      <c r="I41" s="60" t="str">
        <f>IF(SUM('Test Sample Data'!I$3:I$98)&gt;10,IF(AND(ISNUMBER('Test Sample Data'!I40),'Test Sample Data'!I40&lt;$B$1, 'Test Sample Data'!I40&gt;0),'Test Sample Data'!I40,$B$1),"")</f>
        <v/>
      </c>
      <c r="J41" s="60" t="str">
        <f>IF(SUM('Test Sample Data'!J$3:J$98)&gt;10,IF(AND(ISNUMBER('Test Sample Data'!J40),'Test Sample Data'!J40&lt;$B$1, 'Test Sample Data'!J40&gt;0),'Test Sample Data'!J40,$B$1),"")</f>
        <v/>
      </c>
      <c r="K41" s="60" t="str">
        <f>IF(SUM('Test Sample Data'!K$3:K$98)&gt;10,IF(AND(ISNUMBER('Test Sample Data'!K40),'Test Sample Data'!K40&lt;$B$1, 'Test Sample Data'!K40&gt;0),'Test Sample Data'!K40,$B$1),"")</f>
        <v/>
      </c>
      <c r="L41" s="60" t="str">
        <f>IF(SUM('Test Sample Data'!L$3:L$98)&gt;10,IF(AND(ISNUMBER('Test Sample Data'!L40),'Test Sample Data'!L40&lt;$B$1, 'Test Sample Data'!L40&gt;0),'Test Sample Data'!L40,$B$1),"")</f>
        <v/>
      </c>
      <c r="M41" s="60" t="str">
        <f>IF(SUM('Test Sample Data'!M$3:M$98)&gt;10,IF(AND(ISNUMBER('Test Sample Data'!M40),'Test Sample Data'!M40&lt;$B$1, 'Test Sample Data'!M40&gt;0),'Test Sample Data'!M40,$B$1),"")</f>
        <v/>
      </c>
      <c r="N41" s="60" t="str">
        <f>'Gene Table'!D40</f>
        <v>NM_000875</v>
      </c>
      <c r="O41" s="57" t="s">
        <v>1780</v>
      </c>
      <c r="P41" s="60">
        <f>IF(SUM('Control Sample Data'!D$3:D$98)&gt;10,IF(AND(ISNUMBER('Control Sample Data'!D40),'Control Sample Data'!D40&lt;$B$1, 'Control Sample Data'!D40&gt;0),'Control Sample Data'!D40,$B$1),"")</f>
        <v>25.17</v>
      </c>
      <c r="Q41" s="60">
        <f>IF(SUM('Control Sample Data'!E$3:E$98)&gt;10,IF(AND(ISNUMBER('Control Sample Data'!E40),'Control Sample Data'!E40&lt;$B$1, 'Control Sample Data'!E40&gt;0),'Control Sample Data'!E40,$B$1),"")</f>
        <v>25.17</v>
      </c>
      <c r="R41" s="60">
        <f>IF(SUM('Control Sample Data'!F$3:F$98)&gt;10,IF(AND(ISNUMBER('Control Sample Data'!F40),'Control Sample Data'!F40&lt;$B$1, 'Control Sample Data'!F40&gt;0),'Control Sample Data'!F40,$B$1),"")</f>
        <v>25.32</v>
      </c>
      <c r="S41" s="60" t="str">
        <f>IF(SUM('Control Sample Data'!G$3:G$98)&gt;10,IF(AND(ISNUMBER('Control Sample Data'!G40),'Control Sample Data'!G40&lt;$B$1, 'Control Sample Data'!G40&gt;0),'Control Sample Data'!G40,$B$1),"")</f>
        <v/>
      </c>
      <c r="T41" s="60" t="str">
        <f>IF(SUM('Control Sample Data'!H$3:H$98)&gt;10,IF(AND(ISNUMBER('Control Sample Data'!H40),'Control Sample Data'!H40&lt;$B$1, 'Control Sample Data'!H40&gt;0),'Control Sample Data'!H40,$B$1),"")</f>
        <v/>
      </c>
      <c r="U41" s="60" t="str">
        <f>IF(SUM('Control Sample Data'!I$3:I$98)&gt;10,IF(AND(ISNUMBER('Control Sample Data'!I40),'Control Sample Data'!I40&lt;$B$1, 'Control Sample Data'!I40&gt;0),'Control Sample Data'!I40,$B$1),"")</f>
        <v/>
      </c>
      <c r="V41" s="60" t="str">
        <f>IF(SUM('Control Sample Data'!J$3:J$98)&gt;10,IF(AND(ISNUMBER('Control Sample Data'!J40),'Control Sample Data'!J40&lt;$B$1, 'Control Sample Data'!J40&gt;0),'Control Sample Data'!J40,$B$1),"")</f>
        <v/>
      </c>
      <c r="W41" s="60" t="str">
        <f>IF(SUM('Control Sample Data'!K$3:K$98)&gt;10,IF(AND(ISNUMBER('Control Sample Data'!K40),'Control Sample Data'!K40&lt;$B$1, 'Control Sample Data'!K40&gt;0),'Control Sample Data'!K40,$B$1),"")</f>
        <v/>
      </c>
      <c r="X41" s="60" t="str">
        <f>IF(SUM('Control Sample Data'!L$3:L$98)&gt;10,IF(AND(ISNUMBER('Control Sample Data'!L40),'Control Sample Data'!L40&lt;$B$1, 'Control Sample Data'!L40&gt;0),'Control Sample Data'!L40,$B$1),"")</f>
        <v/>
      </c>
      <c r="Y41" s="60" t="str">
        <f>IF(SUM('Control Sample Data'!M$3:M$98)&gt;10,IF(AND(ISNUMBER('Control Sample Data'!M40),'Control Sample Data'!M40&lt;$B$1, 'Control Sample Data'!M40&gt;0),'Control Sample Data'!M40,$B$1),"")</f>
        <v/>
      </c>
      <c r="AT41" s="74">
        <f t="shared" si="44"/>
        <v>-0.84999999999999787</v>
      </c>
      <c r="AU41" s="74">
        <f t="shared" si="45"/>
        <v>-0.79499999999999815</v>
      </c>
      <c r="AV41" s="74">
        <f t="shared" si="46"/>
        <v>-0.92000000000000171</v>
      </c>
      <c r="AW41" s="74" t="str">
        <f t="shared" si="47"/>
        <v/>
      </c>
      <c r="AX41" s="74" t="str">
        <f t="shared" si="48"/>
        <v/>
      </c>
      <c r="AY41" s="74" t="str">
        <f t="shared" si="49"/>
        <v/>
      </c>
      <c r="AZ41" s="74" t="str">
        <f t="shared" si="50"/>
        <v/>
      </c>
      <c r="BA41" s="74" t="str">
        <f t="shared" si="51"/>
        <v/>
      </c>
      <c r="BB41" s="74" t="str">
        <f t="shared" si="52"/>
        <v/>
      </c>
      <c r="BC41" s="74" t="str">
        <f t="shared" si="53"/>
        <v/>
      </c>
      <c r="BD41" s="74">
        <f t="shared" si="54"/>
        <v>0.89333333333333442</v>
      </c>
      <c r="BE41" s="74">
        <f t="shared" si="55"/>
        <v>0.86166666666666814</v>
      </c>
      <c r="BF41" s="74">
        <f t="shared" si="56"/>
        <v>0.91499999999999915</v>
      </c>
      <c r="BG41" s="74" t="str">
        <f t="shared" si="57"/>
        <v/>
      </c>
      <c r="BH41" s="74" t="str">
        <f t="shared" si="58"/>
        <v/>
      </c>
      <c r="BI41" s="74" t="str">
        <f t="shared" si="59"/>
        <v/>
      </c>
      <c r="BJ41" s="74" t="str">
        <f t="shared" si="60"/>
        <v/>
      </c>
      <c r="BK41" s="74" t="str">
        <f t="shared" si="61"/>
        <v/>
      </c>
      <c r="BL41" s="74" t="str">
        <f t="shared" si="62"/>
        <v/>
      </c>
      <c r="BM41" s="74" t="str">
        <f t="shared" si="63"/>
        <v/>
      </c>
      <c r="BN41" s="62">
        <f t="shared" si="21"/>
        <v>-0.85499999999999921</v>
      </c>
      <c r="BO41" s="62">
        <f t="shared" si="22"/>
        <v>0.89000000000000057</v>
      </c>
      <c r="BP41" s="9">
        <f t="shared" si="23"/>
        <v>1.8025009252216577</v>
      </c>
      <c r="BQ41" s="9">
        <f t="shared" si="24"/>
        <v>1.7350773743041337</v>
      </c>
      <c r="BR41" s="9">
        <f t="shared" si="25"/>
        <v>1.892115293451194</v>
      </c>
      <c r="BS41" s="9" t="str">
        <f t="shared" si="26"/>
        <v/>
      </c>
      <c r="BT41" s="9" t="str">
        <f t="shared" si="27"/>
        <v/>
      </c>
      <c r="BU41" s="9" t="str">
        <f t="shared" si="28"/>
        <v/>
      </c>
      <c r="BV41" s="9" t="str">
        <f t="shared" si="29"/>
        <v/>
      </c>
      <c r="BW41" s="9" t="str">
        <f t="shared" si="30"/>
        <v/>
      </c>
      <c r="BX41" s="9" t="str">
        <f t="shared" si="31"/>
        <v/>
      </c>
      <c r="BY41" s="9" t="str">
        <f t="shared" si="32"/>
        <v/>
      </c>
      <c r="BZ41" s="9">
        <f t="shared" si="33"/>
        <v>0.53836878412376121</v>
      </c>
      <c r="CA41" s="9">
        <f t="shared" si="34"/>
        <v>0.55031644009153258</v>
      </c>
      <c r="CB41" s="9">
        <f t="shared" si="35"/>
        <v>0.53034387068410882</v>
      </c>
      <c r="CC41" s="9" t="str">
        <f t="shared" si="36"/>
        <v/>
      </c>
      <c r="CD41" s="9" t="str">
        <f t="shared" si="37"/>
        <v/>
      </c>
      <c r="CE41" s="9" t="str">
        <f t="shared" si="38"/>
        <v/>
      </c>
      <c r="CF41" s="9" t="str">
        <f t="shared" si="39"/>
        <v/>
      </c>
      <c r="CG41" s="9" t="str">
        <f t="shared" si="40"/>
        <v/>
      </c>
      <c r="CH41" s="9" t="str">
        <f t="shared" si="41"/>
        <v/>
      </c>
      <c r="CI41" s="9" t="str">
        <f t="shared" si="42"/>
        <v/>
      </c>
    </row>
    <row r="42" spans="1:87" ht="12.75" customHeight="1">
      <c r="A42" s="188"/>
      <c r="B42" s="57" t="str">
        <f>IF('Gene Table'!D41="","",'Gene Table'!D41)</f>
        <v>NM_005343</v>
      </c>
      <c r="C42" s="57" t="s">
        <v>1781</v>
      </c>
      <c r="D42" s="60">
        <f>IF(SUM('Test Sample Data'!D$3:D$98)&gt;10,IF(AND(ISNUMBER('Test Sample Data'!D41),'Test Sample Data'!D41&lt;$B$1, 'Test Sample Data'!D41&gt;0),'Test Sample Data'!D41,$B$1),"")</f>
        <v>29.92</v>
      </c>
      <c r="E42" s="60">
        <f>IF(SUM('Test Sample Data'!E$3:E$98)&gt;10,IF(AND(ISNUMBER('Test Sample Data'!E41),'Test Sample Data'!E41&lt;$B$1, 'Test Sample Data'!E41&gt;0),'Test Sample Data'!E41,$B$1),"")</f>
        <v>30.05</v>
      </c>
      <c r="F42" s="60">
        <f>IF(SUM('Test Sample Data'!F$3:F$98)&gt;10,IF(AND(ISNUMBER('Test Sample Data'!F41),'Test Sample Data'!F41&lt;$B$1, 'Test Sample Data'!F41&gt;0),'Test Sample Data'!F41,$B$1),"")</f>
        <v>29.95</v>
      </c>
      <c r="G42" s="60" t="str">
        <f>IF(SUM('Test Sample Data'!G$3:G$98)&gt;10,IF(AND(ISNUMBER('Test Sample Data'!G41),'Test Sample Data'!G41&lt;$B$1, 'Test Sample Data'!G41&gt;0),'Test Sample Data'!G41,$B$1),"")</f>
        <v/>
      </c>
      <c r="H42" s="60" t="str">
        <f>IF(SUM('Test Sample Data'!H$3:H$98)&gt;10,IF(AND(ISNUMBER('Test Sample Data'!H41),'Test Sample Data'!H41&lt;$B$1, 'Test Sample Data'!H41&gt;0),'Test Sample Data'!H41,$B$1),"")</f>
        <v/>
      </c>
      <c r="I42" s="60" t="str">
        <f>IF(SUM('Test Sample Data'!I$3:I$98)&gt;10,IF(AND(ISNUMBER('Test Sample Data'!I41),'Test Sample Data'!I41&lt;$B$1, 'Test Sample Data'!I41&gt;0),'Test Sample Data'!I41,$B$1),"")</f>
        <v/>
      </c>
      <c r="J42" s="60" t="str">
        <f>IF(SUM('Test Sample Data'!J$3:J$98)&gt;10,IF(AND(ISNUMBER('Test Sample Data'!J41),'Test Sample Data'!J41&lt;$B$1, 'Test Sample Data'!J41&gt;0),'Test Sample Data'!J41,$B$1),"")</f>
        <v/>
      </c>
      <c r="K42" s="60" t="str">
        <f>IF(SUM('Test Sample Data'!K$3:K$98)&gt;10,IF(AND(ISNUMBER('Test Sample Data'!K41),'Test Sample Data'!K41&lt;$B$1, 'Test Sample Data'!K41&gt;0),'Test Sample Data'!K41,$B$1),"")</f>
        <v/>
      </c>
      <c r="L42" s="60" t="str">
        <f>IF(SUM('Test Sample Data'!L$3:L$98)&gt;10,IF(AND(ISNUMBER('Test Sample Data'!L41),'Test Sample Data'!L41&lt;$B$1, 'Test Sample Data'!L41&gt;0),'Test Sample Data'!L41,$B$1),"")</f>
        <v/>
      </c>
      <c r="M42" s="60" t="str">
        <f>IF(SUM('Test Sample Data'!M$3:M$98)&gt;10,IF(AND(ISNUMBER('Test Sample Data'!M41),'Test Sample Data'!M41&lt;$B$1, 'Test Sample Data'!M41&gt;0),'Test Sample Data'!M41,$B$1),"")</f>
        <v/>
      </c>
      <c r="N42" s="60" t="str">
        <f>'Gene Table'!D41</f>
        <v>NM_005343</v>
      </c>
      <c r="O42" s="57" t="s">
        <v>1781</v>
      </c>
      <c r="P42" s="60">
        <f>IF(SUM('Control Sample Data'!D$3:D$98)&gt;10,IF(AND(ISNUMBER('Control Sample Data'!D41),'Control Sample Data'!D41&lt;$B$1, 'Control Sample Data'!D41&gt;0),'Control Sample Data'!D41,$B$1),"")</f>
        <v>32.35</v>
      </c>
      <c r="Q42" s="60">
        <f>IF(SUM('Control Sample Data'!E$3:E$98)&gt;10,IF(AND(ISNUMBER('Control Sample Data'!E41),'Control Sample Data'!E41&lt;$B$1, 'Control Sample Data'!E41&gt;0),'Control Sample Data'!E41,$B$1),"")</f>
        <v>32.5</v>
      </c>
      <c r="R42" s="60">
        <f>IF(SUM('Control Sample Data'!F$3:F$98)&gt;10,IF(AND(ISNUMBER('Control Sample Data'!F41),'Control Sample Data'!F41&lt;$B$1, 'Control Sample Data'!F41&gt;0),'Control Sample Data'!F41,$B$1),"")</f>
        <v>32.590000000000003</v>
      </c>
      <c r="S42" s="60" t="str">
        <f>IF(SUM('Control Sample Data'!G$3:G$98)&gt;10,IF(AND(ISNUMBER('Control Sample Data'!G41),'Control Sample Data'!G41&lt;$B$1, 'Control Sample Data'!G41&gt;0),'Control Sample Data'!G41,$B$1),"")</f>
        <v/>
      </c>
      <c r="T42" s="60" t="str">
        <f>IF(SUM('Control Sample Data'!H$3:H$98)&gt;10,IF(AND(ISNUMBER('Control Sample Data'!H41),'Control Sample Data'!H41&lt;$B$1, 'Control Sample Data'!H41&gt;0),'Control Sample Data'!H41,$B$1),"")</f>
        <v/>
      </c>
      <c r="U42" s="60" t="str">
        <f>IF(SUM('Control Sample Data'!I$3:I$98)&gt;10,IF(AND(ISNUMBER('Control Sample Data'!I41),'Control Sample Data'!I41&lt;$B$1, 'Control Sample Data'!I41&gt;0),'Control Sample Data'!I41,$B$1),"")</f>
        <v/>
      </c>
      <c r="V42" s="60" t="str">
        <f>IF(SUM('Control Sample Data'!J$3:J$98)&gt;10,IF(AND(ISNUMBER('Control Sample Data'!J41),'Control Sample Data'!J41&lt;$B$1, 'Control Sample Data'!J41&gt;0),'Control Sample Data'!J41,$B$1),"")</f>
        <v/>
      </c>
      <c r="W42" s="60" t="str">
        <f>IF(SUM('Control Sample Data'!K$3:K$98)&gt;10,IF(AND(ISNUMBER('Control Sample Data'!K41),'Control Sample Data'!K41&lt;$B$1, 'Control Sample Data'!K41&gt;0),'Control Sample Data'!K41,$B$1),"")</f>
        <v/>
      </c>
      <c r="X42" s="60" t="str">
        <f>IF(SUM('Control Sample Data'!L$3:L$98)&gt;10,IF(AND(ISNUMBER('Control Sample Data'!L41),'Control Sample Data'!L41&lt;$B$1, 'Control Sample Data'!L41&gt;0),'Control Sample Data'!L41,$B$1),"")</f>
        <v/>
      </c>
      <c r="Y42" s="60" t="str">
        <f>IF(SUM('Control Sample Data'!M$3:M$98)&gt;10,IF(AND(ISNUMBER('Control Sample Data'!M41),'Control Sample Data'!M41&lt;$B$1, 'Control Sample Data'!M41&gt;0),'Control Sample Data'!M41,$B$1),"")</f>
        <v/>
      </c>
      <c r="AT42" s="74">
        <f t="shared" si="44"/>
        <v>6.860000000000003</v>
      </c>
      <c r="AU42" s="74">
        <f t="shared" si="45"/>
        <v>6.9050000000000011</v>
      </c>
      <c r="AV42" s="74">
        <f t="shared" si="46"/>
        <v>6.7899999999999991</v>
      </c>
      <c r="AW42" s="74" t="str">
        <f t="shared" si="47"/>
        <v/>
      </c>
      <c r="AX42" s="74" t="str">
        <f t="shared" si="48"/>
        <v/>
      </c>
      <c r="AY42" s="74" t="str">
        <f t="shared" si="49"/>
        <v/>
      </c>
      <c r="AZ42" s="74" t="str">
        <f t="shared" si="50"/>
        <v/>
      </c>
      <c r="BA42" s="74" t="str">
        <f t="shared" si="51"/>
        <v/>
      </c>
      <c r="BB42" s="74" t="str">
        <f t="shared" si="52"/>
        <v/>
      </c>
      <c r="BC42" s="74" t="str">
        <f t="shared" si="53"/>
        <v/>
      </c>
      <c r="BD42" s="74">
        <f t="shared" si="54"/>
        <v>8.0733333333333341</v>
      </c>
      <c r="BE42" s="74">
        <f t="shared" si="55"/>
        <v>8.1916666666666664</v>
      </c>
      <c r="BF42" s="74">
        <f t="shared" si="56"/>
        <v>8.1850000000000023</v>
      </c>
      <c r="BG42" s="74" t="str">
        <f t="shared" si="57"/>
        <v/>
      </c>
      <c r="BH42" s="74" t="str">
        <f t="shared" si="58"/>
        <v/>
      </c>
      <c r="BI42" s="74" t="str">
        <f t="shared" si="59"/>
        <v/>
      </c>
      <c r="BJ42" s="74" t="str">
        <f t="shared" si="60"/>
        <v/>
      </c>
      <c r="BK42" s="74" t="str">
        <f t="shared" si="61"/>
        <v/>
      </c>
      <c r="BL42" s="74" t="str">
        <f t="shared" si="62"/>
        <v/>
      </c>
      <c r="BM42" s="74" t="str">
        <f t="shared" si="63"/>
        <v/>
      </c>
      <c r="BN42" s="62">
        <f t="shared" si="21"/>
        <v>6.8516666666666675</v>
      </c>
      <c r="BO42" s="62">
        <f t="shared" si="22"/>
        <v>8.15</v>
      </c>
      <c r="BP42" s="9">
        <f t="shared" si="23"/>
        <v>8.6086337177860017E-3</v>
      </c>
      <c r="BQ42" s="9">
        <f t="shared" si="24"/>
        <v>8.3442610003738368E-3</v>
      </c>
      <c r="BR42" s="9">
        <f t="shared" si="25"/>
        <v>9.0366264367600629E-3</v>
      </c>
      <c r="BS42" s="9" t="str">
        <f t="shared" si="26"/>
        <v/>
      </c>
      <c r="BT42" s="9" t="str">
        <f t="shared" si="27"/>
        <v/>
      </c>
      <c r="BU42" s="9" t="str">
        <f t="shared" si="28"/>
        <v/>
      </c>
      <c r="BV42" s="9" t="str">
        <f t="shared" si="29"/>
        <v/>
      </c>
      <c r="BW42" s="9" t="str">
        <f t="shared" si="30"/>
        <v/>
      </c>
      <c r="BX42" s="9" t="str">
        <f t="shared" si="31"/>
        <v/>
      </c>
      <c r="BY42" s="9" t="str">
        <f t="shared" si="32"/>
        <v/>
      </c>
      <c r="BZ42" s="9">
        <f t="shared" si="33"/>
        <v>3.7126542098078184E-3</v>
      </c>
      <c r="CA42" s="9">
        <f t="shared" si="34"/>
        <v>3.4202875445542408E-3</v>
      </c>
      <c r="CB42" s="9">
        <f t="shared" si="35"/>
        <v>3.4361292028220088E-3</v>
      </c>
      <c r="CC42" s="9" t="str">
        <f t="shared" si="36"/>
        <v/>
      </c>
      <c r="CD42" s="9" t="str">
        <f t="shared" si="37"/>
        <v/>
      </c>
      <c r="CE42" s="9" t="str">
        <f t="shared" si="38"/>
        <v/>
      </c>
      <c r="CF42" s="9" t="str">
        <f t="shared" si="39"/>
        <v/>
      </c>
      <c r="CG42" s="9" t="str">
        <f t="shared" si="40"/>
        <v/>
      </c>
      <c r="CH42" s="9" t="str">
        <f t="shared" si="41"/>
        <v/>
      </c>
      <c r="CI42" s="9" t="str">
        <f t="shared" si="42"/>
        <v/>
      </c>
    </row>
    <row r="43" spans="1:87">
      <c r="A43" s="188"/>
      <c r="B43" s="57" t="str">
        <f>IF('Gene Table'!D42="","",'Gene Table'!D42)</f>
        <v>NM_001963</v>
      </c>
      <c r="C43" s="57" t="s">
        <v>1782</v>
      </c>
      <c r="D43" s="60">
        <f>IF(SUM('Test Sample Data'!D$3:D$98)&gt;10,IF(AND(ISNUMBER('Test Sample Data'!D42),'Test Sample Data'!D42&lt;$B$1, 'Test Sample Data'!D42&gt;0),'Test Sample Data'!D42,$B$1),"")</f>
        <v>25.18</v>
      </c>
      <c r="E43" s="60">
        <f>IF(SUM('Test Sample Data'!E$3:E$98)&gt;10,IF(AND(ISNUMBER('Test Sample Data'!E42),'Test Sample Data'!E42&lt;$B$1, 'Test Sample Data'!E42&gt;0),'Test Sample Data'!E42,$B$1),"")</f>
        <v>25.24</v>
      </c>
      <c r="F43" s="60">
        <f>IF(SUM('Test Sample Data'!F$3:F$98)&gt;10,IF(AND(ISNUMBER('Test Sample Data'!F42),'Test Sample Data'!F42&lt;$B$1, 'Test Sample Data'!F42&gt;0),'Test Sample Data'!F42,$B$1),"")</f>
        <v>25.23</v>
      </c>
      <c r="G43" s="60" t="str">
        <f>IF(SUM('Test Sample Data'!G$3:G$98)&gt;10,IF(AND(ISNUMBER('Test Sample Data'!G42),'Test Sample Data'!G42&lt;$B$1, 'Test Sample Data'!G42&gt;0),'Test Sample Data'!G42,$B$1),"")</f>
        <v/>
      </c>
      <c r="H43" s="60" t="str">
        <f>IF(SUM('Test Sample Data'!H$3:H$98)&gt;10,IF(AND(ISNUMBER('Test Sample Data'!H42),'Test Sample Data'!H42&lt;$B$1, 'Test Sample Data'!H42&gt;0),'Test Sample Data'!H42,$B$1),"")</f>
        <v/>
      </c>
      <c r="I43" s="60" t="str">
        <f>IF(SUM('Test Sample Data'!I$3:I$98)&gt;10,IF(AND(ISNUMBER('Test Sample Data'!I42),'Test Sample Data'!I42&lt;$B$1, 'Test Sample Data'!I42&gt;0),'Test Sample Data'!I42,$B$1),"")</f>
        <v/>
      </c>
      <c r="J43" s="60" t="str">
        <f>IF(SUM('Test Sample Data'!J$3:J$98)&gt;10,IF(AND(ISNUMBER('Test Sample Data'!J42),'Test Sample Data'!J42&lt;$B$1, 'Test Sample Data'!J42&gt;0),'Test Sample Data'!J42,$B$1),"")</f>
        <v/>
      </c>
      <c r="K43" s="60" t="str">
        <f>IF(SUM('Test Sample Data'!K$3:K$98)&gt;10,IF(AND(ISNUMBER('Test Sample Data'!K42),'Test Sample Data'!K42&lt;$B$1, 'Test Sample Data'!K42&gt;0),'Test Sample Data'!K42,$B$1),"")</f>
        <v/>
      </c>
      <c r="L43" s="60" t="str">
        <f>IF(SUM('Test Sample Data'!L$3:L$98)&gt;10,IF(AND(ISNUMBER('Test Sample Data'!L42),'Test Sample Data'!L42&lt;$B$1, 'Test Sample Data'!L42&gt;0),'Test Sample Data'!L42,$B$1),"")</f>
        <v/>
      </c>
      <c r="M43" s="60" t="str">
        <f>IF(SUM('Test Sample Data'!M$3:M$98)&gt;10,IF(AND(ISNUMBER('Test Sample Data'!M42),'Test Sample Data'!M42&lt;$B$1, 'Test Sample Data'!M42&gt;0),'Test Sample Data'!M42,$B$1),"")</f>
        <v/>
      </c>
      <c r="N43" s="60" t="str">
        <f>'Gene Table'!D42</f>
        <v>NM_001963</v>
      </c>
      <c r="O43" s="57" t="s">
        <v>1782</v>
      </c>
      <c r="P43" s="60">
        <f>IF(SUM('Control Sample Data'!D$3:D$98)&gt;10,IF(AND(ISNUMBER('Control Sample Data'!D42),'Control Sample Data'!D42&lt;$B$1, 'Control Sample Data'!D42&gt;0),'Control Sample Data'!D42,$B$1),"")</f>
        <v>26.22</v>
      </c>
      <c r="Q43" s="60">
        <f>IF(SUM('Control Sample Data'!E$3:E$98)&gt;10,IF(AND(ISNUMBER('Control Sample Data'!E42),'Control Sample Data'!E42&lt;$B$1, 'Control Sample Data'!E42&gt;0),'Control Sample Data'!E42,$B$1),"")</f>
        <v>26.21</v>
      </c>
      <c r="R43" s="60">
        <f>IF(SUM('Control Sample Data'!F$3:F$98)&gt;10,IF(AND(ISNUMBER('Control Sample Data'!F42),'Control Sample Data'!F42&lt;$B$1, 'Control Sample Data'!F42&gt;0),'Control Sample Data'!F42,$B$1),"")</f>
        <v>26.32</v>
      </c>
      <c r="S43" s="60" t="str">
        <f>IF(SUM('Control Sample Data'!G$3:G$98)&gt;10,IF(AND(ISNUMBER('Control Sample Data'!G42),'Control Sample Data'!G42&lt;$B$1, 'Control Sample Data'!G42&gt;0),'Control Sample Data'!G42,$B$1),"")</f>
        <v/>
      </c>
      <c r="T43" s="60" t="str">
        <f>IF(SUM('Control Sample Data'!H$3:H$98)&gt;10,IF(AND(ISNUMBER('Control Sample Data'!H42),'Control Sample Data'!H42&lt;$B$1, 'Control Sample Data'!H42&gt;0),'Control Sample Data'!H42,$B$1),"")</f>
        <v/>
      </c>
      <c r="U43" s="60" t="str">
        <f>IF(SUM('Control Sample Data'!I$3:I$98)&gt;10,IF(AND(ISNUMBER('Control Sample Data'!I42),'Control Sample Data'!I42&lt;$B$1, 'Control Sample Data'!I42&gt;0),'Control Sample Data'!I42,$B$1),"")</f>
        <v/>
      </c>
      <c r="V43" s="60" t="str">
        <f>IF(SUM('Control Sample Data'!J$3:J$98)&gt;10,IF(AND(ISNUMBER('Control Sample Data'!J42),'Control Sample Data'!J42&lt;$B$1, 'Control Sample Data'!J42&gt;0),'Control Sample Data'!J42,$B$1),"")</f>
        <v/>
      </c>
      <c r="W43" s="60" t="str">
        <f>IF(SUM('Control Sample Data'!K$3:K$98)&gt;10,IF(AND(ISNUMBER('Control Sample Data'!K42),'Control Sample Data'!K42&lt;$B$1, 'Control Sample Data'!K42&gt;0),'Control Sample Data'!K42,$B$1),"")</f>
        <v/>
      </c>
      <c r="X43" s="60" t="str">
        <f>IF(SUM('Control Sample Data'!L$3:L$98)&gt;10,IF(AND(ISNUMBER('Control Sample Data'!L42),'Control Sample Data'!L42&lt;$B$1, 'Control Sample Data'!L42&gt;0),'Control Sample Data'!L42,$B$1),"")</f>
        <v/>
      </c>
      <c r="Y43" s="60" t="str">
        <f>IF(SUM('Control Sample Data'!M$3:M$98)&gt;10,IF(AND(ISNUMBER('Control Sample Data'!M42),'Control Sample Data'!M42&lt;$B$1, 'Control Sample Data'!M42&gt;0),'Control Sample Data'!M42,$B$1),"")</f>
        <v/>
      </c>
      <c r="AT43" s="74">
        <f t="shared" si="44"/>
        <v>2.120000000000001</v>
      </c>
      <c r="AU43" s="74">
        <f t="shared" si="45"/>
        <v>2.0949999999999989</v>
      </c>
      <c r="AV43" s="74">
        <f t="shared" si="46"/>
        <v>2.0700000000000003</v>
      </c>
      <c r="AW43" s="74" t="str">
        <f t="shared" si="47"/>
        <v/>
      </c>
      <c r="AX43" s="74" t="str">
        <f t="shared" si="48"/>
        <v/>
      </c>
      <c r="AY43" s="74" t="str">
        <f t="shared" si="49"/>
        <v/>
      </c>
      <c r="AZ43" s="74" t="str">
        <f t="shared" si="50"/>
        <v/>
      </c>
      <c r="BA43" s="74" t="str">
        <f t="shared" si="51"/>
        <v/>
      </c>
      <c r="BB43" s="74" t="str">
        <f t="shared" si="52"/>
        <v/>
      </c>
      <c r="BC43" s="74" t="str">
        <f t="shared" si="53"/>
        <v/>
      </c>
      <c r="BD43" s="74">
        <f t="shared" si="54"/>
        <v>1.9433333333333316</v>
      </c>
      <c r="BE43" s="74">
        <f t="shared" si="55"/>
        <v>1.9016666666666673</v>
      </c>
      <c r="BF43" s="74">
        <f t="shared" si="56"/>
        <v>1.9149999999999991</v>
      </c>
      <c r="BG43" s="74" t="str">
        <f t="shared" si="57"/>
        <v/>
      </c>
      <c r="BH43" s="74" t="str">
        <f t="shared" si="58"/>
        <v/>
      </c>
      <c r="BI43" s="74" t="str">
        <f t="shared" si="59"/>
        <v/>
      </c>
      <c r="BJ43" s="74" t="str">
        <f t="shared" si="60"/>
        <v/>
      </c>
      <c r="BK43" s="74" t="str">
        <f t="shared" si="61"/>
        <v/>
      </c>
      <c r="BL43" s="74" t="str">
        <f t="shared" si="62"/>
        <v/>
      </c>
      <c r="BM43" s="74" t="str">
        <f t="shared" si="63"/>
        <v/>
      </c>
      <c r="BN43" s="62">
        <f t="shared" si="21"/>
        <v>2.0950000000000002</v>
      </c>
      <c r="BO43" s="62">
        <f t="shared" si="22"/>
        <v>1.9199999999999993</v>
      </c>
      <c r="BP43" s="9">
        <f t="shared" si="23"/>
        <v>0.2300469126562186</v>
      </c>
      <c r="BQ43" s="9">
        <f t="shared" si="24"/>
        <v>0.23406806185862325</v>
      </c>
      <c r="BR43" s="9">
        <f t="shared" si="25"/>
        <v>0.23815949951098433</v>
      </c>
      <c r="BS43" s="9" t="str">
        <f t="shared" si="26"/>
        <v/>
      </c>
      <c r="BT43" s="9" t="str">
        <f t="shared" si="27"/>
        <v/>
      </c>
      <c r="BU43" s="9" t="str">
        <f t="shared" si="28"/>
        <v/>
      </c>
      <c r="BV43" s="9" t="str">
        <f t="shared" si="29"/>
        <v/>
      </c>
      <c r="BW43" s="9" t="str">
        <f t="shared" si="30"/>
        <v/>
      </c>
      <c r="BX43" s="9" t="str">
        <f t="shared" si="31"/>
        <v/>
      </c>
      <c r="BY43" s="9" t="str">
        <f t="shared" si="32"/>
        <v/>
      </c>
      <c r="BZ43" s="9">
        <f t="shared" si="33"/>
        <v>0.26001498347211977</v>
      </c>
      <c r="CA43" s="9">
        <f t="shared" si="34"/>
        <v>0.2676340040486731</v>
      </c>
      <c r="CB43" s="9">
        <f t="shared" si="35"/>
        <v>0.26517193534205435</v>
      </c>
      <c r="CC43" s="9" t="str">
        <f t="shared" si="36"/>
        <v/>
      </c>
      <c r="CD43" s="9" t="str">
        <f t="shared" si="37"/>
        <v/>
      </c>
      <c r="CE43" s="9" t="str">
        <f t="shared" si="38"/>
        <v/>
      </c>
      <c r="CF43" s="9" t="str">
        <f t="shared" si="39"/>
        <v/>
      </c>
      <c r="CG43" s="9" t="str">
        <f t="shared" si="40"/>
        <v/>
      </c>
      <c r="CH43" s="9" t="str">
        <f t="shared" si="41"/>
        <v/>
      </c>
      <c r="CI43" s="9" t="str">
        <f t="shared" si="42"/>
        <v/>
      </c>
    </row>
    <row r="44" spans="1:87">
      <c r="A44" s="188"/>
      <c r="B44" s="57" t="str">
        <f>IF('Gene Table'!D43="","",'Gene Table'!D43)</f>
        <v>NM_000773</v>
      </c>
      <c r="C44" s="57" t="s">
        <v>1783</v>
      </c>
      <c r="D44" s="60">
        <f>IF(SUM('Test Sample Data'!D$3:D$98)&gt;10,IF(AND(ISNUMBER('Test Sample Data'!D43),'Test Sample Data'!D43&lt;$B$1, 'Test Sample Data'!D43&gt;0),'Test Sample Data'!D43,$B$1),"")</f>
        <v>25.27</v>
      </c>
      <c r="E44" s="60">
        <f>IF(SUM('Test Sample Data'!E$3:E$98)&gt;10,IF(AND(ISNUMBER('Test Sample Data'!E43),'Test Sample Data'!E43&lt;$B$1, 'Test Sample Data'!E43&gt;0),'Test Sample Data'!E43,$B$1),"")</f>
        <v>25.39</v>
      </c>
      <c r="F44" s="60">
        <f>IF(SUM('Test Sample Data'!F$3:F$98)&gt;10,IF(AND(ISNUMBER('Test Sample Data'!F43),'Test Sample Data'!F43&lt;$B$1, 'Test Sample Data'!F43&gt;0),'Test Sample Data'!F43,$B$1),"")</f>
        <v>25.36</v>
      </c>
      <c r="G44" s="60" t="str">
        <f>IF(SUM('Test Sample Data'!G$3:G$98)&gt;10,IF(AND(ISNUMBER('Test Sample Data'!G43),'Test Sample Data'!G43&lt;$B$1, 'Test Sample Data'!G43&gt;0),'Test Sample Data'!G43,$B$1),"")</f>
        <v/>
      </c>
      <c r="H44" s="60" t="str">
        <f>IF(SUM('Test Sample Data'!H$3:H$98)&gt;10,IF(AND(ISNUMBER('Test Sample Data'!H43),'Test Sample Data'!H43&lt;$B$1, 'Test Sample Data'!H43&gt;0),'Test Sample Data'!H43,$B$1),"")</f>
        <v/>
      </c>
      <c r="I44" s="60" t="str">
        <f>IF(SUM('Test Sample Data'!I$3:I$98)&gt;10,IF(AND(ISNUMBER('Test Sample Data'!I43),'Test Sample Data'!I43&lt;$B$1, 'Test Sample Data'!I43&gt;0),'Test Sample Data'!I43,$B$1),"")</f>
        <v/>
      </c>
      <c r="J44" s="60" t="str">
        <f>IF(SUM('Test Sample Data'!J$3:J$98)&gt;10,IF(AND(ISNUMBER('Test Sample Data'!J43),'Test Sample Data'!J43&lt;$B$1, 'Test Sample Data'!J43&gt;0),'Test Sample Data'!J43,$B$1),"")</f>
        <v/>
      </c>
      <c r="K44" s="60" t="str">
        <f>IF(SUM('Test Sample Data'!K$3:K$98)&gt;10,IF(AND(ISNUMBER('Test Sample Data'!K43),'Test Sample Data'!K43&lt;$B$1, 'Test Sample Data'!K43&gt;0),'Test Sample Data'!K43,$B$1),"")</f>
        <v/>
      </c>
      <c r="L44" s="60" t="str">
        <f>IF(SUM('Test Sample Data'!L$3:L$98)&gt;10,IF(AND(ISNUMBER('Test Sample Data'!L43),'Test Sample Data'!L43&lt;$B$1, 'Test Sample Data'!L43&gt;0),'Test Sample Data'!L43,$B$1),"")</f>
        <v/>
      </c>
      <c r="M44" s="60" t="str">
        <f>IF(SUM('Test Sample Data'!M$3:M$98)&gt;10,IF(AND(ISNUMBER('Test Sample Data'!M43),'Test Sample Data'!M43&lt;$B$1, 'Test Sample Data'!M43&gt;0),'Test Sample Data'!M43,$B$1),"")</f>
        <v/>
      </c>
      <c r="N44" s="60" t="str">
        <f>'Gene Table'!D43</f>
        <v>NM_000773</v>
      </c>
      <c r="O44" s="57" t="s">
        <v>1783</v>
      </c>
      <c r="P44" s="60">
        <f>IF(SUM('Control Sample Data'!D$3:D$98)&gt;10,IF(AND(ISNUMBER('Control Sample Data'!D43),'Control Sample Data'!D43&lt;$B$1, 'Control Sample Data'!D43&gt;0),'Control Sample Data'!D43,$B$1),"")</f>
        <v>25.67</v>
      </c>
      <c r="Q44" s="60">
        <f>IF(SUM('Control Sample Data'!E$3:E$98)&gt;10,IF(AND(ISNUMBER('Control Sample Data'!E43),'Control Sample Data'!E43&lt;$B$1, 'Control Sample Data'!E43&gt;0),'Control Sample Data'!E43,$B$1),"")</f>
        <v>25.79</v>
      </c>
      <c r="R44" s="60">
        <f>IF(SUM('Control Sample Data'!F$3:F$98)&gt;10,IF(AND(ISNUMBER('Control Sample Data'!F43),'Control Sample Data'!F43&lt;$B$1, 'Control Sample Data'!F43&gt;0),'Control Sample Data'!F43,$B$1),"")</f>
        <v>26.01</v>
      </c>
      <c r="S44" s="60" t="str">
        <f>IF(SUM('Control Sample Data'!G$3:G$98)&gt;10,IF(AND(ISNUMBER('Control Sample Data'!G43),'Control Sample Data'!G43&lt;$B$1, 'Control Sample Data'!G43&gt;0),'Control Sample Data'!G43,$B$1),"")</f>
        <v/>
      </c>
      <c r="T44" s="60" t="str">
        <f>IF(SUM('Control Sample Data'!H$3:H$98)&gt;10,IF(AND(ISNUMBER('Control Sample Data'!H43),'Control Sample Data'!H43&lt;$B$1, 'Control Sample Data'!H43&gt;0),'Control Sample Data'!H43,$B$1),"")</f>
        <v/>
      </c>
      <c r="U44" s="60" t="str">
        <f>IF(SUM('Control Sample Data'!I$3:I$98)&gt;10,IF(AND(ISNUMBER('Control Sample Data'!I43),'Control Sample Data'!I43&lt;$B$1, 'Control Sample Data'!I43&gt;0),'Control Sample Data'!I43,$B$1),"")</f>
        <v/>
      </c>
      <c r="V44" s="60" t="str">
        <f>IF(SUM('Control Sample Data'!J$3:J$98)&gt;10,IF(AND(ISNUMBER('Control Sample Data'!J43),'Control Sample Data'!J43&lt;$B$1, 'Control Sample Data'!J43&gt;0),'Control Sample Data'!J43,$B$1),"")</f>
        <v/>
      </c>
      <c r="W44" s="60" t="str">
        <f>IF(SUM('Control Sample Data'!K$3:K$98)&gt;10,IF(AND(ISNUMBER('Control Sample Data'!K43),'Control Sample Data'!K43&lt;$B$1, 'Control Sample Data'!K43&gt;0),'Control Sample Data'!K43,$B$1),"")</f>
        <v/>
      </c>
      <c r="X44" s="60" t="str">
        <f>IF(SUM('Control Sample Data'!L$3:L$98)&gt;10,IF(AND(ISNUMBER('Control Sample Data'!L43),'Control Sample Data'!L43&lt;$B$1, 'Control Sample Data'!L43&gt;0),'Control Sample Data'!L43,$B$1),"")</f>
        <v/>
      </c>
      <c r="Y44" s="60" t="str">
        <f>IF(SUM('Control Sample Data'!M$3:M$98)&gt;10,IF(AND(ISNUMBER('Control Sample Data'!M43),'Control Sample Data'!M43&lt;$B$1, 'Control Sample Data'!M43&gt;0),'Control Sample Data'!M43,$B$1),"")</f>
        <v/>
      </c>
      <c r="AT44" s="74">
        <f t="shared" si="44"/>
        <v>2.2100000000000009</v>
      </c>
      <c r="AU44" s="74">
        <f t="shared" si="45"/>
        <v>2.245000000000001</v>
      </c>
      <c r="AV44" s="74">
        <f t="shared" si="46"/>
        <v>2.1999999999999993</v>
      </c>
      <c r="AW44" s="74" t="str">
        <f t="shared" si="47"/>
        <v/>
      </c>
      <c r="AX44" s="74" t="str">
        <f t="shared" si="48"/>
        <v/>
      </c>
      <c r="AY44" s="74" t="str">
        <f t="shared" si="49"/>
        <v/>
      </c>
      <c r="AZ44" s="74" t="str">
        <f t="shared" si="50"/>
        <v/>
      </c>
      <c r="BA44" s="74" t="str">
        <f t="shared" si="51"/>
        <v/>
      </c>
      <c r="BB44" s="74" t="str">
        <f t="shared" si="52"/>
        <v/>
      </c>
      <c r="BC44" s="74" t="str">
        <f t="shared" si="53"/>
        <v/>
      </c>
      <c r="BD44" s="74">
        <f t="shared" si="54"/>
        <v>1.3933333333333344</v>
      </c>
      <c r="BE44" s="74">
        <f t="shared" si="55"/>
        <v>1.4816666666666656</v>
      </c>
      <c r="BF44" s="74">
        <f t="shared" si="56"/>
        <v>1.6050000000000004</v>
      </c>
      <c r="BG44" s="74" t="str">
        <f t="shared" si="57"/>
        <v/>
      </c>
      <c r="BH44" s="74" t="str">
        <f t="shared" si="58"/>
        <v/>
      </c>
      <c r="BI44" s="74" t="str">
        <f t="shared" si="59"/>
        <v/>
      </c>
      <c r="BJ44" s="74" t="str">
        <f t="shared" si="60"/>
        <v/>
      </c>
      <c r="BK44" s="74" t="str">
        <f t="shared" si="61"/>
        <v/>
      </c>
      <c r="BL44" s="74" t="str">
        <f t="shared" si="62"/>
        <v/>
      </c>
      <c r="BM44" s="74" t="str">
        <f t="shared" si="63"/>
        <v/>
      </c>
      <c r="BN44" s="62">
        <f t="shared" si="21"/>
        <v>2.2183333333333337</v>
      </c>
      <c r="BO44" s="62">
        <f t="shared" si="22"/>
        <v>1.4933333333333334</v>
      </c>
      <c r="BP44" s="9">
        <f t="shared" si="23"/>
        <v>0.21613430782696619</v>
      </c>
      <c r="BQ44" s="9">
        <f t="shared" si="24"/>
        <v>0.21095394903250431</v>
      </c>
      <c r="BR44" s="9">
        <f t="shared" si="25"/>
        <v>0.21763764082403114</v>
      </c>
      <c r="BS44" s="9" t="str">
        <f t="shared" si="26"/>
        <v/>
      </c>
      <c r="BT44" s="9" t="str">
        <f t="shared" si="27"/>
        <v/>
      </c>
      <c r="BU44" s="9" t="str">
        <f t="shared" si="28"/>
        <v/>
      </c>
      <c r="BV44" s="9" t="str">
        <f t="shared" si="29"/>
        <v/>
      </c>
      <c r="BW44" s="9" t="str">
        <f t="shared" si="30"/>
        <v/>
      </c>
      <c r="BX44" s="9" t="str">
        <f t="shared" si="31"/>
        <v/>
      </c>
      <c r="BY44" s="9" t="str">
        <f t="shared" si="32"/>
        <v/>
      </c>
      <c r="BZ44" s="9">
        <f t="shared" si="33"/>
        <v>0.38068421803306801</v>
      </c>
      <c r="CA44" s="9">
        <f t="shared" si="34"/>
        <v>0.3580749086144579</v>
      </c>
      <c r="CB44" s="9">
        <f t="shared" si="35"/>
        <v>0.32873569005126763</v>
      </c>
      <c r="CC44" s="9" t="str">
        <f t="shared" si="36"/>
        <v/>
      </c>
      <c r="CD44" s="9" t="str">
        <f t="shared" si="37"/>
        <v/>
      </c>
      <c r="CE44" s="9" t="str">
        <f t="shared" si="38"/>
        <v/>
      </c>
      <c r="CF44" s="9" t="str">
        <f t="shared" si="39"/>
        <v/>
      </c>
      <c r="CG44" s="9" t="str">
        <f t="shared" si="40"/>
        <v/>
      </c>
      <c r="CH44" s="9" t="str">
        <f t="shared" si="41"/>
        <v/>
      </c>
      <c r="CI44" s="9" t="str">
        <f t="shared" si="42"/>
        <v/>
      </c>
    </row>
    <row r="45" spans="1:87">
      <c r="A45" s="188"/>
      <c r="B45" s="57" t="str">
        <f>IF('Gene Table'!D44="","",'Gene Table'!D44)</f>
        <v>NM_058195</v>
      </c>
      <c r="C45" s="57" t="s">
        <v>1784</v>
      </c>
      <c r="D45" s="60">
        <f>IF(SUM('Test Sample Data'!D$3:D$98)&gt;10,IF(AND(ISNUMBER('Test Sample Data'!D44),'Test Sample Data'!D44&lt;$B$1, 'Test Sample Data'!D44&gt;0),'Test Sample Data'!D44,$B$1),"")</f>
        <v>25.48</v>
      </c>
      <c r="E45" s="60">
        <f>IF(SUM('Test Sample Data'!E$3:E$98)&gt;10,IF(AND(ISNUMBER('Test Sample Data'!E44),'Test Sample Data'!E44&lt;$B$1, 'Test Sample Data'!E44&gt;0),'Test Sample Data'!E44,$B$1),"")</f>
        <v>25.62</v>
      </c>
      <c r="F45" s="60">
        <f>IF(SUM('Test Sample Data'!F$3:F$98)&gt;10,IF(AND(ISNUMBER('Test Sample Data'!F44),'Test Sample Data'!F44&lt;$B$1, 'Test Sample Data'!F44&gt;0),'Test Sample Data'!F44,$B$1),"")</f>
        <v>25.41</v>
      </c>
      <c r="G45" s="60" t="str">
        <f>IF(SUM('Test Sample Data'!G$3:G$98)&gt;10,IF(AND(ISNUMBER('Test Sample Data'!G44),'Test Sample Data'!G44&lt;$B$1, 'Test Sample Data'!G44&gt;0),'Test Sample Data'!G44,$B$1),"")</f>
        <v/>
      </c>
      <c r="H45" s="60" t="str">
        <f>IF(SUM('Test Sample Data'!H$3:H$98)&gt;10,IF(AND(ISNUMBER('Test Sample Data'!H44),'Test Sample Data'!H44&lt;$B$1, 'Test Sample Data'!H44&gt;0),'Test Sample Data'!H44,$B$1),"")</f>
        <v/>
      </c>
      <c r="I45" s="60" t="str">
        <f>IF(SUM('Test Sample Data'!I$3:I$98)&gt;10,IF(AND(ISNUMBER('Test Sample Data'!I44),'Test Sample Data'!I44&lt;$B$1, 'Test Sample Data'!I44&gt;0),'Test Sample Data'!I44,$B$1),"")</f>
        <v/>
      </c>
      <c r="J45" s="60" t="str">
        <f>IF(SUM('Test Sample Data'!J$3:J$98)&gt;10,IF(AND(ISNUMBER('Test Sample Data'!J44),'Test Sample Data'!J44&lt;$B$1, 'Test Sample Data'!J44&gt;0),'Test Sample Data'!J44,$B$1),"")</f>
        <v/>
      </c>
      <c r="K45" s="60" t="str">
        <f>IF(SUM('Test Sample Data'!K$3:K$98)&gt;10,IF(AND(ISNUMBER('Test Sample Data'!K44),'Test Sample Data'!K44&lt;$B$1, 'Test Sample Data'!K44&gt;0),'Test Sample Data'!K44,$B$1),"")</f>
        <v/>
      </c>
      <c r="L45" s="60" t="str">
        <f>IF(SUM('Test Sample Data'!L$3:L$98)&gt;10,IF(AND(ISNUMBER('Test Sample Data'!L44),'Test Sample Data'!L44&lt;$B$1, 'Test Sample Data'!L44&gt;0),'Test Sample Data'!L44,$B$1),"")</f>
        <v/>
      </c>
      <c r="M45" s="60" t="str">
        <f>IF(SUM('Test Sample Data'!M$3:M$98)&gt;10,IF(AND(ISNUMBER('Test Sample Data'!M44),'Test Sample Data'!M44&lt;$B$1, 'Test Sample Data'!M44&gt;0),'Test Sample Data'!M44,$B$1),"")</f>
        <v/>
      </c>
      <c r="N45" s="60" t="str">
        <f>'Gene Table'!D44</f>
        <v>NM_058195</v>
      </c>
      <c r="O45" s="57" t="s">
        <v>1784</v>
      </c>
      <c r="P45" s="60">
        <f>IF(SUM('Control Sample Data'!D$3:D$98)&gt;10,IF(AND(ISNUMBER('Control Sample Data'!D44),'Control Sample Data'!D44&lt;$B$1, 'Control Sample Data'!D44&gt;0),'Control Sample Data'!D44,$B$1),"")</f>
        <v>27.26</v>
      </c>
      <c r="Q45" s="60">
        <f>IF(SUM('Control Sample Data'!E$3:E$98)&gt;10,IF(AND(ISNUMBER('Control Sample Data'!E44),'Control Sample Data'!E44&lt;$B$1, 'Control Sample Data'!E44&gt;0),'Control Sample Data'!E44,$B$1),"")</f>
        <v>27.43</v>
      </c>
      <c r="R45" s="60">
        <f>IF(SUM('Control Sample Data'!F$3:F$98)&gt;10,IF(AND(ISNUMBER('Control Sample Data'!F44),'Control Sample Data'!F44&lt;$B$1, 'Control Sample Data'!F44&gt;0),'Control Sample Data'!F44,$B$1),"")</f>
        <v>27.6</v>
      </c>
      <c r="S45" s="60" t="str">
        <f>IF(SUM('Control Sample Data'!G$3:G$98)&gt;10,IF(AND(ISNUMBER('Control Sample Data'!G44),'Control Sample Data'!G44&lt;$B$1, 'Control Sample Data'!G44&gt;0),'Control Sample Data'!G44,$B$1),"")</f>
        <v/>
      </c>
      <c r="T45" s="60" t="str">
        <f>IF(SUM('Control Sample Data'!H$3:H$98)&gt;10,IF(AND(ISNUMBER('Control Sample Data'!H44),'Control Sample Data'!H44&lt;$B$1, 'Control Sample Data'!H44&gt;0),'Control Sample Data'!H44,$B$1),"")</f>
        <v/>
      </c>
      <c r="U45" s="60" t="str">
        <f>IF(SUM('Control Sample Data'!I$3:I$98)&gt;10,IF(AND(ISNUMBER('Control Sample Data'!I44),'Control Sample Data'!I44&lt;$B$1, 'Control Sample Data'!I44&gt;0),'Control Sample Data'!I44,$B$1),"")</f>
        <v/>
      </c>
      <c r="V45" s="60" t="str">
        <f>IF(SUM('Control Sample Data'!J$3:J$98)&gt;10,IF(AND(ISNUMBER('Control Sample Data'!J44),'Control Sample Data'!J44&lt;$B$1, 'Control Sample Data'!J44&gt;0),'Control Sample Data'!J44,$B$1),"")</f>
        <v/>
      </c>
      <c r="W45" s="60" t="str">
        <f>IF(SUM('Control Sample Data'!K$3:K$98)&gt;10,IF(AND(ISNUMBER('Control Sample Data'!K44),'Control Sample Data'!K44&lt;$B$1, 'Control Sample Data'!K44&gt;0),'Control Sample Data'!K44,$B$1),"")</f>
        <v/>
      </c>
      <c r="X45" s="60" t="str">
        <f>IF(SUM('Control Sample Data'!L$3:L$98)&gt;10,IF(AND(ISNUMBER('Control Sample Data'!L44),'Control Sample Data'!L44&lt;$B$1, 'Control Sample Data'!L44&gt;0),'Control Sample Data'!L44,$B$1),"")</f>
        <v/>
      </c>
      <c r="Y45" s="60" t="str">
        <f>IF(SUM('Control Sample Data'!M$3:M$98)&gt;10,IF(AND(ISNUMBER('Control Sample Data'!M44),'Control Sample Data'!M44&lt;$B$1, 'Control Sample Data'!M44&gt;0),'Control Sample Data'!M44,$B$1),"")</f>
        <v/>
      </c>
      <c r="AT45" s="74">
        <f t="shared" si="44"/>
        <v>2.4200000000000017</v>
      </c>
      <c r="AU45" s="74">
        <f t="shared" si="45"/>
        <v>2.4750000000000014</v>
      </c>
      <c r="AV45" s="74">
        <f t="shared" si="46"/>
        <v>2.25</v>
      </c>
      <c r="AW45" s="74" t="str">
        <f t="shared" si="47"/>
        <v/>
      </c>
      <c r="AX45" s="74" t="str">
        <f t="shared" si="48"/>
        <v/>
      </c>
      <c r="AY45" s="74" t="str">
        <f t="shared" si="49"/>
        <v/>
      </c>
      <c r="AZ45" s="74" t="str">
        <f t="shared" si="50"/>
        <v/>
      </c>
      <c r="BA45" s="74" t="str">
        <f t="shared" si="51"/>
        <v/>
      </c>
      <c r="BB45" s="74" t="str">
        <f t="shared" si="52"/>
        <v/>
      </c>
      <c r="BC45" s="74" t="str">
        <f t="shared" si="53"/>
        <v/>
      </c>
      <c r="BD45" s="74">
        <f t="shared" si="54"/>
        <v>2.9833333333333343</v>
      </c>
      <c r="BE45" s="74">
        <f t="shared" si="55"/>
        <v>3.1216666666666661</v>
      </c>
      <c r="BF45" s="74">
        <f t="shared" si="56"/>
        <v>3.1950000000000003</v>
      </c>
      <c r="BG45" s="74" t="str">
        <f t="shared" si="57"/>
        <v/>
      </c>
      <c r="BH45" s="74" t="str">
        <f t="shared" si="58"/>
        <v/>
      </c>
      <c r="BI45" s="74" t="str">
        <f t="shared" si="59"/>
        <v/>
      </c>
      <c r="BJ45" s="74" t="str">
        <f t="shared" si="60"/>
        <v/>
      </c>
      <c r="BK45" s="74" t="str">
        <f t="shared" si="61"/>
        <v/>
      </c>
      <c r="BL45" s="74" t="str">
        <f t="shared" si="62"/>
        <v/>
      </c>
      <c r="BM45" s="74" t="str">
        <f t="shared" si="63"/>
        <v/>
      </c>
      <c r="BN45" s="62">
        <f t="shared" si="21"/>
        <v>2.3816666666666677</v>
      </c>
      <c r="BO45" s="62">
        <f t="shared" si="22"/>
        <v>3.1</v>
      </c>
      <c r="BP45" s="9">
        <f t="shared" si="23"/>
        <v>0.18685615607936709</v>
      </c>
      <c r="BQ45" s="9">
        <f t="shared" si="24"/>
        <v>0.17986669750135234</v>
      </c>
      <c r="BR45" s="9">
        <f t="shared" si="25"/>
        <v>0.21022410381342865</v>
      </c>
      <c r="BS45" s="9" t="str">
        <f t="shared" si="26"/>
        <v/>
      </c>
      <c r="BT45" s="9" t="str">
        <f t="shared" si="27"/>
        <v/>
      </c>
      <c r="BU45" s="9" t="str">
        <f t="shared" si="28"/>
        <v/>
      </c>
      <c r="BV45" s="9" t="str">
        <f t="shared" si="29"/>
        <v/>
      </c>
      <c r="BW45" s="9" t="str">
        <f t="shared" si="30"/>
        <v/>
      </c>
      <c r="BX45" s="9" t="str">
        <f t="shared" si="31"/>
        <v/>
      </c>
      <c r="BY45" s="9" t="str">
        <f t="shared" si="32"/>
        <v/>
      </c>
      <c r="BZ45" s="9">
        <f t="shared" si="33"/>
        <v>0.12645243003774026</v>
      </c>
      <c r="CA45" s="9">
        <f t="shared" si="34"/>
        <v>0.11489065274581639</v>
      </c>
      <c r="CB45" s="9">
        <f t="shared" si="35"/>
        <v>0.10919661198958677</v>
      </c>
      <c r="CC45" s="9" t="str">
        <f t="shared" si="36"/>
        <v/>
      </c>
      <c r="CD45" s="9" t="str">
        <f t="shared" si="37"/>
        <v/>
      </c>
      <c r="CE45" s="9" t="str">
        <f t="shared" si="38"/>
        <v/>
      </c>
      <c r="CF45" s="9" t="str">
        <f t="shared" si="39"/>
        <v/>
      </c>
      <c r="CG45" s="9" t="str">
        <f t="shared" si="40"/>
        <v/>
      </c>
      <c r="CH45" s="9" t="str">
        <f t="shared" si="41"/>
        <v/>
      </c>
      <c r="CI45" s="9" t="str">
        <f t="shared" si="42"/>
        <v/>
      </c>
    </row>
    <row r="46" spans="1:87">
      <c r="A46" s="188"/>
      <c r="B46" s="57" t="str">
        <f>IF('Gene Table'!D45="","",'Gene Table'!D45)</f>
        <v>NM_000662</v>
      </c>
      <c r="C46" s="57" t="s">
        <v>1785</v>
      </c>
      <c r="D46" s="60">
        <f>IF(SUM('Test Sample Data'!D$3:D$98)&gt;10,IF(AND(ISNUMBER('Test Sample Data'!D45),'Test Sample Data'!D45&lt;$B$1, 'Test Sample Data'!D45&gt;0),'Test Sample Data'!D45,$B$1),"")</f>
        <v>25.08</v>
      </c>
      <c r="E46" s="60">
        <f>IF(SUM('Test Sample Data'!E$3:E$98)&gt;10,IF(AND(ISNUMBER('Test Sample Data'!E45),'Test Sample Data'!E45&lt;$B$1, 'Test Sample Data'!E45&gt;0),'Test Sample Data'!E45,$B$1),"")</f>
        <v>25.09</v>
      </c>
      <c r="F46" s="60">
        <f>IF(SUM('Test Sample Data'!F$3:F$98)&gt;10,IF(AND(ISNUMBER('Test Sample Data'!F45),'Test Sample Data'!F45&lt;$B$1, 'Test Sample Data'!F45&gt;0),'Test Sample Data'!F45,$B$1),"")</f>
        <v>25.14</v>
      </c>
      <c r="G46" s="60" t="str">
        <f>IF(SUM('Test Sample Data'!G$3:G$98)&gt;10,IF(AND(ISNUMBER('Test Sample Data'!G45),'Test Sample Data'!G45&lt;$B$1, 'Test Sample Data'!G45&gt;0),'Test Sample Data'!G45,$B$1),"")</f>
        <v/>
      </c>
      <c r="H46" s="60" t="str">
        <f>IF(SUM('Test Sample Data'!H$3:H$98)&gt;10,IF(AND(ISNUMBER('Test Sample Data'!H45),'Test Sample Data'!H45&lt;$B$1, 'Test Sample Data'!H45&gt;0),'Test Sample Data'!H45,$B$1),"")</f>
        <v/>
      </c>
      <c r="I46" s="60" t="str">
        <f>IF(SUM('Test Sample Data'!I$3:I$98)&gt;10,IF(AND(ISNUMBER('Test Sample Data'!I45),'Test Sample Data'!I45&lt;$B$1, 'Test Sample Data'!I45&gt;0),'Test Sample Data'!I45,$B$1),"")</f>
        <v/>
      </c>
      <c r="J46" s="60" t="str">
        <f>IF(SUM('Test Sample Data'!J$3:J$98)&gt;10,IF(AND(ISNUMBER('Test Sample Data'!J45),'Test Sample Data'!J45&lt;$B$1, 'Test Sample Data'!J45&gt;0),'Test Sample Data'!J45,$B$1),"")</f>
        <v/>
      </c>
      <c r="K46" s="60" t="str">
        <f>IF(SUM('Test Sample Data'!K$3:K$98)&gt;10,IF(AND(ISNUMBER('Test Sample Data'!K45),'Test Sample Data'!K45&lt;$B$1, 'Test Sample Data'!K45&gt;0),'Test Sample Data'!K45,$B$1),"")</f>
        <v/>
      </c>
      <c r="L46" s="60" t="str">
        <f>IF(SUM('Test Sample Data'!L$3:L$98)&gt;10,IF(AND(ISNUMBER('Test Sample Data'!L45),'Test Sample Data'!L45&lt;$B$1, 'Test Sample Data'!L45&gt;0),'Test Sample Data'!L45,$B$1),"")</f>
        <v/>
      </c>
      <c r="M46" s="60" t="str">
        <f>IF(SUM('Test Sample Data'!M$3:M$98)&gt;10,IF(AND(ISNUMBER('Test Sample Data'!M45),'Test Sample Data'!M45&lt;$B$1, 'Test Sample Data'!M45&gt;0),'Test Sample Data'!M45,$B$1),"")</f>
        <v/>
      </c>
      <c r="N46" s="60" t="str">
        <f>'Gene Table'!D45</f>
        <v>NM_000662</v>
      </c>
      <c r="O46" s="57" t="s">
        <v>1785</v>
      </c>
      <c r="P46" s="60">
        <f>IF(SUM('Control Sample Data'!D$3:D$98)&gt;10,IF(AND(ISNUMBER('Control Sample Data'!D45),'Control Sample Data'!D45&lt;$B$1, 'Control Sample Data'!D45&gt;0),'Control Sample Data'!D45,$B$1),"")</f>
        <v>25.27</v>
      </c>
      <c r="Q46" s="60">
        <f>IF(SUM('Control Sample Data'!E$3:E$98)&gt;10,IF(AND(ISNUMBER('Control Sample Data'!E45),'Control Sample Data'!E45&lt;$B$1, 'Control Sample Data'!E45&gt;0),'Control Sample Data'!E45,$B$1),"")</f>
        <v>25.32</v>
      </c>
      <c r="R46" s="60">
        <f>IF(SUM('Control Sample Data'!F$3:F$98)&gt;10,IF(AND(ISNUMBER('Control Sample Data'!F45),'Control Sample Data'!F45&lt;$B$1, 'Control Sample Data'!F45&gt;0),'Control Sample Data'!F45,$B$1),"")</f>
        <v>25.39</v>
      </c>
      <c r="S46" s="60" t="str">
        <f>IF(SUM('Control Sample Data'!G$3:G$98)&gt;10,IF(AND(ISNUMBER('Control Sample Data'!G45),'Control Sample Data'!G45&lt;$B$1, 'Control Sample Data'!G45&gt;0),'Control Sample Data'!G45,$B$1),"")</f>
        <v/>
      </c>
      <c r="T46" s="60" t="str">
        <f>IF(SUM('Control Sample Data'!H$3:H$98)&gt;10,IF(AND(ISNUMBER('Control Sample Data'!H45),'Control Sample Data'!H45&lt;$B$1, 'Control Sample Data'!H45&gt;0),'Control Sample Data'!H45,$B$1),"")</f>
        <v/>
      </c>
      <c r="U46" s="60" t="str">
        <f>IF(SUM('Control Sample Data'!I$3:I$98)&gt;10,IF(AND(ISNUMBER('Control Sample Data'!I45),'Control Sample Data'!I45&lt;$B$1, 'Control Sample Data'!I45&gt;0),'Control Sample Data'!I45,$B$1),"")</f>
        <v/>
      </c>
      <c r="V46" s="60" t="str">
        <f>IF(SUM('Control Sample Data'!J$3:J$98)&gt;10,IF(AND(ISNUMBER('Control Sample Data'!J45),'Control Sample Data'!J45&lt;$B$1, 'Control Sample Data'!J45&gt;0),'Control Sample Data'!J45,$B$1),"")</f>
        <v/>
      </c>
      <c r="W46" s="60" t="str">
        <f>IF(SUM('Control Sample Data'!K$3:K$98)&gt;10,IF(AND(ISNUMBER('Control Sample Data'!K45),'Control Sample Data'!K45&lt;$B$1, 'Control Sample Data'!K45&gt;0),'Control Sample Data'!K45,$B$1),"")</f>
        <v/>
      </c>
      <c r="X46" s="60" t="str">
        <f>IF(SUM('Control Sample Data'!L$3:L$98)&gt;10,IF(AND(ISNUMBER('Control Sample Data'!L45),'Control Sample Data'!L45&lt;$B$1, 'Control Sample Data'!L45&gt;0),'Control Sample Data'!L45,$B$1),"")</f>
        <v/>
      </c>
      <c r="Y46" s="60" t="str">
        <f>IF(SUM('Control Sample Data'!M$3:M$98)&gt;10,IF(AND(ISNUMBER('Control Sample Data'!M45),'Control Sample Data'!M45&lt;$B$1, 'Control Sample Data'!M45&gt;0),'Control Sample Data'!M45,$B$1),"")</f>
        <v/>
      </c>
      <c r="AT46" s="74">
        <f t="shared" si="44"/>
        <v>2.0199999999999996</v>
      </c>
      <c r="AU46" s="74">
        <f t="shared" si="45"/>
        <v>1.9450000000000003</v>
      </c>
      <c r="AV46" s="74">
        <f t="shared" si="46"/>
        <v>1.9800000000000004</v>
      </c>
      <c r="AW46" s="74" t="str">
        <f t="shared" si="47"/>
        <v/>
      </c>
      <c r="AX46" s="74" t="str">
        <f t="shared" si="48"/>
        <v/>
      </c>
      <c r="AY46" s="74" t="str">
        <f t="shared" si="49"/>
        <v/>
      </c>
      <c r="AZ46" s="74" t="str">
        <f t="shared" si="50"/>
        <v/>
      </c>
      <c r="BA46" s="74" t="str">
        <f t="shared" si="51"/>
        <v/>
      </c>
      <c r="BB46" s="74" t="str">
        <f t="shared" si="52"/>
        <v/>
      </c>
      <c r="BC46" s="74" t="str">
        <f t="shared" si="53"/>
        <v/>
      </c>
      <c r="BD46" s="74">
        <f t="shared" si="54"/>
        <v>0.99333333333333229</v>
      </c>
      <c r="BE46" s="74">
        <f t="shared" si="55"/>
        <v>1.0116666666666667</v>
      </c>
      <c r="BF46" s="74">
        <f t="shared" si="56"/>
        <v>0.98499999999999943</v>
      </c>
      <c r="BG46" s="74" t="str">
        <f t="shared" si="57"/>
        <v/>
      </c>
      <c r="BH46" s="74" t="str">
        <f t="shared" si="58"/>
        <v/>
      </c>
      <c r="BI46" s="74" t="str">
        <f t="shared" si="59"/>
        <v/>
      </c>
      <c r="BJ46" s="74" t="str">
        <f t="shared" si="60"/>
        <v/>
      </c>
      <c r="BK46" s="74" t="str">
        <f t="shared" si="61"/>
        <v/>
      </c>
      <c r="BL46" s="74" t="str">
        <f t="shared" si="62"/>
        <v/>
      </c>
      <c r="BM46" s="74" t="str">
        <f t="shared" si="63"/>
        <v/>
      </c>
      <c r="BN46" s="62">
        <f t="shared" si="21"/>
        <v>1.9816666666666667</v>
      </c>
      <c r="BO46" s="62">
        <f t="shared" si="22"/>
        <v>0.99666666666666615</v>
      </c>
      <c r="BP46" s="9">
        <f t="shared" si="23"/>
        <v>0.24655817612333991</v>
      </c>
      <c r="BQ46" s="9">
        <f t="shared" si="24"/>
        <v>0.25971477582441599</v>
      </c>
      <c r="BR46" s="9">
        <f t="shared" si="25"/>
        <v>0.25348986994750722</v>
      </c>
      <c r="BS46" s="9" t="str">
        <f t="shared" si="26"/>
        <v/>
      </c>
      <c r="BT46" s="9" t="str">
        <f t="shared" si="27"/>
        <v/>
      </c>
      <c r="BU46" s="9" t="str">
        <f t="shared" si="28"/>
        <v/>
      </c>
      <c r="BV46" s="9" t="str">
        <f t="shared" si="29"/>
        <v/>
      </c>
      <c r="BW46" s="9" t="str">
        <f t="shared" si="30"/>
        <v/>
      </c>
      <c r="BX46" s="9" t="str">
        <f t="shared" si="31"/>
        <v/>
      </c>
      <c r="BY46" s="9" t="str">
        <f t="shared" si="32"/>
        <v/>
      </c>
      <c r="BZ46" s="9">
        <f t="shared" si="33"/>
        <v>0.50231583720102724</v>
      </c>
      <c r="CA46" s="9">
        <f t="shared" si="34"/>
        <v>0.49597294621483951</v>
      </c>
      <c r="CB46" s="9">
        <f t="shared" si="35"/>
        <v>0.50522572324338211</v>
      </c>
      <c r="CC46" s="9" t="str">
        <f t="shared" si="36"/>
        <v/>
      </c>
      <c r="CD46" s="9" t="str">
        <f t="shared" si="37"/>
        <v/>
      </c>
      <c r="CE46" s="9" t="str">
        <f t="shared" si="38"/>
        <v/>
      </c>
      <c r="CF46" s="9" t="str">
        <f t="shared" si="39"/>
        <v/>
      </c>
      <c r="CG46" s="9" t="str">
        <f t="shared" si="40"/>
        <v/>
      </c>
      <c r="CH46" s="9" t="str">
        <f t="shared" si="41"/>
        <v/>
      </c>
      <c r="CI46" s="9" t="str">
        <f t="shared" si="42"/>
        <v/>
      </c>
    </row>
    <row r="47" spans="1:87">
      <c r="A47" s="188"/>
      <c r="B47" s="57" t="str">
        <f>IF('Gene Table'!D46="","",'Gene Table'!D46)</f>
        <v>NM_003977</v>
      </c>
      <c r="C47" s="57" t="s">
        <v>1786</v>
      </c>
      <c r="D47" s="60">
        <f>IF(SUM('Test Sample Data'!D$3:D$98)&gt;10,IF(AND(ISNUMBER('Test Sample Data'!D46),'Test Sample Data'!D46&lt;$B$1, 'Test Sample Data'!D46&gt;0),'Test Sample Data'!D46,$B$1),"")</f>
        <v>24</v>
      </c>
      <c r="E47" s="60">
        <f>IF(SUM('Test Sample Data'!E$3:E$98)&gt;10,IF(AND(ISNUMBER('Test Sample Data'!E46),'Test Sample Data'!E46&lt;$B$1, 'Test Sample Data'!E46&gt;0),'Test Sample Data'!E46,$B$1),"")</f>
        <v>24.03</v>
      </c>
      <c r="F47" s="60">
        <f>IF(SUM('Test Sample Data'!F$3:F$98)&gt;10,IF(AND(ISNUMBER('Test Sample Data'!F46),'Test Sample Data'!F46&lt;$B$1, 'Test Sample Data'!F46&gt;0),'Test Sample Data'!F46,$B$1),"")</f>
        <v>24.04</v>
      </c>
      <c r="G47" s="60" t="str">
        <f>IF(SUM('Test Sample Data'!G$3:G$98)&gt;10,IF(AND(ISNUMBER('Test Sample Data'!G46),'Test Sample Data'!G46&lt;$B$1, 'Test Sample Data'!G46&gt;0),'Test Sample Data'!G46,$B$1),"")</f>
        <v/>
      </c>
      <c r="H47" s="60" t="str">
        <f>IF(SUM('Test Sample Data'!H$3:H$98)&gt;10,IF(AND(ISNUMBER('Test Sample Data'!H46),'Test Sample Data'!H46&lt;$B$1, 'Test Sample Data'!H46&gt;0),'Test Sample Data'!H46,$B$1),"")</f>
        <v/>
      </c>
      <c r="I47" s="60" t="str">
        <f>IF(SUM('Test Sample Data'!I$3:I$98)&gt;10,IF(AND(ISNUMBER('Test Sample Data'!I46),'Test Sample Data'!I46&lt;$B$1, 'Test Sample Data'!I46&gt;0),'Test Sample Data'!I46,$B$1),"")</f>
        <v/>
      </c>
      <c r="J47" s="60" t="str">
        <f>IF(SUM('Test Sample Data'!J$3:J$98)&gt;10,IF(AND(ISNUMBER('Test Sample Data'!J46),'Test Sample Data'!J46&lt;$B$1, 'Test Sample Data'!J46&gt;0),'Test Sample Data'!J46,$B$1),"")</f>
        <v/>
      </c>
      <c r="K47" s="60" t="str">
        <f>IF(SUM('Test Sample Data'!K$3:K$98)&gt;10,IF(AND(ISNUMBER('Test Sample Data'!K46),'Test Sample Data'!K46&lt;$B$1, 'Test Sample Data'!K46&gt;0),'Test Sample Data'!K46,$B$1),"")</f>
        <v/>
      </c>
      <c r="L47" s="60" t="str">
        <f>IF(SUM('Test Sample Data'!L$3:L$98)&gt;10,IF(AND(ISNUMBER('Test Sample Data'!L46),'Test Sample Data'!L46&lt;$B$1, 'Test Sample Data'!L46&gt;0),'Test Sample Data'!L46,$B$1),"")</f>
        <v/>
      </c>
      <c r="M47" s="60" t="str">
        <f>IF(SUM('Test Sample Data'!M$3:M$98)&gt;10,IF(AND(ISNUMBER('Test Sample Data'!M46),'Test Sample Data'!M46&lt;$B$1, 'Test Sample Data'!M46&gt;0),'Test Sample Data'!M46,$B$1),"")</f>
        <v/>
      </c>
      <c r="N47" s="60" t="str">
        <f>'Gene Table'!D46</f>
        <v>NM_003977</v>
      </c>
      <c r="O47" s="57" t="s">
        <v>1786</v>
      </c>
      <c r="P47" s="60">
        <f>IF(SUM('Control Sample Data'!D$3:D$98)&gt;10,IF(AND(ISNUMBER('Control Sample Data'!D46),'Control Sample Data'!D46&lt;$B$1, 'Control Sample Data'!D46&gt;0),'Control Sample Data'!D46,$B$1),"")</f>
        <v>26.42</v>
      </c>
      <c r="Q47" s="60">
        <f>IF(SUM('Control Sample Data'!E$3:E$98)&gt;10,IF(AND(ISNUMBER('Control Sample Data'!E46),'Control Sample Data'!E46&lt;$B$1, 'Control Sample Data'!E46&gt;0),'Control Sample Data'!E46,$B$1),"")</f>
        <v>26.48</v>
      </c>
      <c r="R47" s="60">
        <f>IF(SUM('Control Sample Data'!F$3:F$98)&gt;10,IF(AND(ISNUMBER('Control Sample Data'!F46),'Control Sample Data'!F46&lt;$B$1, 'Control Sample Data'!F46&gt;0),'Control Sample Data'!F46,$B$1),"")</f>
        <v>26.64</v>
      </c>
      <c r="S47" s="60" t="str">
        <f>IF(SUM('Control Sample Data'!G$3:G$98)&gt;10,IF(AND(ISNUMBER('Control Sample Data'!G46),'Control Sample Data'!G46&lt;$B$1, 'Control Sample Data'!G46&gt;0),'Control Sample Data'!G46,$B$1),"")</f>
        <v/>
      </c>
      <c r="T47" s="60" t="str">
        <f>IF(SUM('Control Sample Data'!H$3:H$98)&gt;10,IF(AND(ISNUMBER('Control Sample Data'!H46),'Control Sample Data'!H46&lt;$B$1, 'Control Sample Data'!H46&gt;0),'Control Sample Data'!H46,$B$1),"")</f>
        <v/>
      </c>
      <c r="U47" s="60" t="str">
        <f>IF(SUM('Control Sample Data'!I$3:I$98)&gt;10,IF(AND(ISNUMBER('Control Sample Data'!I46),'Control Sample Data'!I46&lt;$B$1, 'Control Sample Data'!I46&gt;0),'Control Sample Data'!I46,$B$1),"")</f>
        <v/>
      </c>
      <c r="V47" s="60" t="str">
        <f>IF(SUM('Control Sample Data'!J$3:J$98)&gt;10,IF(AND(ISNUMBER('Control Sample Data'!J46),'Control Sample Data'!J46&lt;$B$1, 'Control Sample Data'!J46&gt;0),'Control Sample Data'!J46,$B$1),"")</f>
        <v/>
      </c>
      <c r="W47" s="60" t="str">
        <f>IF(SUM('Control Sample Data'!K$3:K$98)&gt;10,IF(AND(ISNUMBER('Control Sample Data'!K46),'Control Sample Data'!K46&lt;$B$1, 'Control Sample Data'!K46&gt;0),'Control Sample Data'!K46,$B$1),"")</f>
        <v/>
      </c>
      <c r="X47" s="60" t="str">
        <f>IF(SUM('Control Sample Data'!L$3:L$98)&gt;10,IF(AND(ISNUMBER('Control Sample Data'!L46),'Control Sample Data'!L46&lt;$B$1, 'Control Sample Data'!L46&gt;0),'Control Sample Data'!L46,$B$1),"")</f>
        <v/>
      </c>
      <c r="Y47" s="60" t="str">
        <f>IF(SUM('Control Sample Data'!M$3:M$98)&gt;10,IF(AND(ISNUMBER('Control Sample Data'!M46),'Control Sample Data'!M46&lt;$B$1, 'Control Sample Data'!M46&gt;0),'Control Sample Data'!M46,$B$1),"")</f>
        <v/>
      </c>
      <c r="AT47" s="74">
        <f t="shared" si="44"/>
        <v>0.94000000000000128</v>
      </c>
      <c r="AU47" s="74">
        <f t="shared" si="45"/>
        <v>0.88500000000000156</v>
      </c>
      <c r="AV47" s="74">
        <f t="shared" si="46"/>
        <v>0.87999999999999901</v>
      </c>
      <c r="AW47" s="74" t="str">
        <f t="shared" si="47"/>
        <v/>
      </c>
      <c r="AX47" s="74" t="str">
        <f t="shared" si="48"/>
        <v/>
      </c>
      <c r="AY47" s="74" t="str">
        <f t="shared" si="49"/>
        <v/>
      </c>
      <c r="AZ47" s="74" t="str">
        <f t="shared" si="50"/>
        <v/>
      </c>
      <c r="BA47" s="74" t="str">
        <f t="shared" si="51"/>
        <v/>
      </c>
      <c r="BB47" s="74" t="str">
        <f t="shared" si="52"/>
        <v/>
      </c>
      <c r="BC47" s="74" t="str">
        <f t="shared" si="53"/>
        <v/>
      </c>
      <c r="BD47" s="74">
        <f t="shared" si="54"/>
        <v>2.1433333333333344</v>
      </c>
      <c r="BE47" s="74">
        <f t="shared" si="55"/>
        <v>2.1716666666666669</v>
      </c>
      <c r="BF47" s="74">
        <f t="shared" si="56"/>
        <v>2.2349999999999994</v>
      </c>
      <c r="BG47" s="74" t="str">
        <f t="shared" si="57"/>
        <v/>
      </c>
      <c r="BH47" s="74" t="str">
        <f t="shared" si="58"/>
        <v/>
      </c>
      <c r="BI47" s="74" t="str">
        <f t="shared" si="59"/>
        <v/>
      </c>
      <c r="BJ47" s="74" t="str">
        <f t="shared" si="60"/>
        <v/>
      </c>
      <c r="BK47" s="74" t="str">
        <f t="shared" si="61"/>
        <v/>
      </c>
      <c r="BL47" s="74" t="str">
        <f t="shared" si="62"/>
        <v/>
      </c>
      <c r="BM47" s="74" t="str">
        <f t="shared" si="63"/>
        <v/>
      </c>
      <c r="BN47" s="62">
        <f t="shared" si="21"/>
        <v>0.90166666666666728</v>
      </c>
      <c r="BO47" s="62">
        <f t="shared" si="22"/>
        <v>2.1833333333333336</v>
      </c>
      <c r="BP47" s="9">
        <f t="shared" si="23"/>
        <v>0.52123288042056026</v>
      </c>
      <c r="BQ47" s="9">
        <f t="shared" si="24"/>
        <v>0.54148752276296186</v>
      </c>
      <c r="BR47" s="9">
        <f t="shared" si="25"/>
        <v>0.54336743126302933</v>
      </c>
      <c r="BS47" s="9" t="str">
        <f t="shared" si="26"/>
        <v/>
      </c>
      <c r="BT47" s="9" t="str">
        <f t="shared" si="27"/>
        <v/>
      </c>
      <c r="BU47" s="9" t="str">
        <f t="shared" si="28"/>
        <v/>
      </c>
      <c r="BV47" s="9" t="str">
        <f t="shared" si="29"/>
        <v/>
      </c>
      <c r="BW47" s="9" t="str">
        <f t="shared" si="30"/>
        <v/>
      </c>
      <c r="BX47" s="9" t="str">
        <f t="shared" si="31"/>
        <v/>
      </c>
      <c r="BY47" s="9" t="str">
        <f t="shared" si="32"/>
        <v/>
      </c>
      <c r="BZ47" s="9">
        <f t="shared" si="33"/>
        <v>0.22635619032708584</v>
      </c>
      <c r="CA47" s="9">
        <f t="shared" si="34"/>
        <v>0.22195411068214602</v>
      </c>
      <c r="CB47" s="9">
        <f t="shared" si="35"/>
        <v>0.21242124978466265</v>
      </c>
      <c r="CC47" s="9" t="str">
        <f t="shared" si="36"/>
        <v/>
      </c>
      <c r="CD47" s="9" t="str">
        <f t="shared" si="37"/>
        <v/>
      </c>
      <c r="CE47" s="9" t="str">
        <f t="shared" si="38"/>
        <v/>
      </c>
      <c r="CF47" s="9" t="str">
        <f t="shared" si="39"/>
        <v/>
      </c>
      <c r="CG47" s="9" t="str">
        <f t="shared" si="40"/>
        <v/>
      </c>
      <c r="CH47" s="9" t="str">
        <f t="shared" si="41"/>
        <v/>
      </c>
      <c r="CI47" s="9" t="str">
        <f t="shared" si="42"/>
        <v/>
      </c>
    </row>
    <row r="48" spans="1:87">
      <c r="A48" s="188"/>
      <c r="B48" s="57" t="str">
        <f>IF('Gene Table'!D47="","",'Gene Table'!D47)</f>
        <v>NM_005657</v>
      </c>
      <c r="C48" s="57" t="s">
        <v>1787</v>
      </c>
      <c r="D48" s="60">
        <f>IF(SUM('Test Sample Data'!D$3:D$98)&gt;10,IF(AND(ISNUMBER('Test Sample Data'!D47),'Test Sample Data'!D47&lt;$B$1, 'Test Sample Data'!D47&gt;0),'Test Sample Data'!D47,$B$1),"")</f>
        <v>24.53</v>
      </c>
      <c r="E48" s="60">
        <f>IF(SUM('Test Sample Data'!E$3:E$98)&gt;10,IF(AND(ISNUMBER('Test Sample Data'!E47),'Test Sample Data'!E47&lt;$B$1, 'Test Sample Data'!E47&gt;0),'Test Sample Data'!E47,$B$1),"")</f>
        <v>24.6</v>
      </c>
      <c r="F48" s="60">
        <f>IF(SUM('Test Sample Data'!F$3:F$98)&gt;10,IF(AND(ISNUMBER('Test Sample Data'!F47),'Test Sample Data'!F47&lt;$B$1, 'Test Sample Data'!F47&gt;0),'Test Sample Data'!F47,$B$1),"")</f>
        <v>24.49</v>
      </c>
      <c r="G48" s="60" t="str">
        <f>IF(SUM('Test Sample Data'!G$3:G$98)&gt;10,IF(AND(ISNUMBER('Test Sample Data'!G47),'Test Sample Data'!G47&lt;$B$1, 'Test Sample Data'!G47&gt;0),'Test Sample Data'!G47,$B$1),"")</f>
        <v/>
      </c>
      <c r="H48" s="60" t="str">
        <f>IF(SUM('Test Sample Data'!H$3:H$98)&gt;10,IF(AND(ISNUMBER('Test Sample Data'!H47),'Test Sample Data'!H47&lt;$B$1, 'Test Sample Data'!H47&gt;0),'Test Sample Data'!H47,$B$1),"")</f>
        <v/>
      </c>
      <c r="I48" s="60" t="str">
        <f>IF(SUM('Test Sample Data'!I$3:I$98)&gt;10,IF(AND(ISNUMBER('Test Sample Data'!I47),'Test Sample Data'!I47&lt;$B$1, 'Test Sample Data'!I47&gt;0),'Test Sample Data'!I47,$B$1),"")</f>
        <v/>
      </c>
      <c r="J48" s="60" t="str">
        <f>IF(SUM('Test Sample Data'!J$3:J$98)&gt;10,IF(AND(ISNUMBER('Test Sample Data'!J47),'Test Sample Data'!J47&lt;$B$1, 'Test Sample Data'!J47&gt;0),'Test Sample Data'!J47,$B$1),"")</f>
        <v/>
      </c>
      <c r="K48" s="60" t="str">
        <f>IF(SUM('Test Sample Data'!K$3:K$98)&gt;10,IF(AND(ISNUMBER('Test Sample Data'!K47),'Test Sample Data'!K47&lt;$B$1, 'Test Sample Data'!K47&gt;0),'Test Sample Data'!K47,$B$1),"")</f>
        <v/>
      </c>
      <c r="L48" s="60" t="str">
        <f>IF(SUM('Test Sample Data'!L$3:L$98)&gt;10,IF(AND(ISNUMBER('Test Sample Data'!L47),'Test Sample Data'!L47&lt;$B$1, 'Test Sample Data'!L47&gt;0),'Test Sample Data'!L47,$B$1),"")</f>
        <v/>
      </c>
      <c r="M48" s="60" t="str">
        <f>IF(SUM('Test Sample Data'!M$3:M$98)&gt;10,IF(AND(ISNUMBER('Test Sample Data'!M47),'Test Sample Data'!M47&lt;$B$1, 'Test Sample Data'!M47&gt;0),'Test Sample Data'!M47,$B$1),"")</f>
        <v/>
      </c>
      <c r="N48" s="60" t="str">
        <f>'Gene Table'!D47</f>
        <v>NM_005657</v>
      </c>
      <c r="O48" s="57" t="s">
        <v>1787</v>
      </c>
      <c r="P48" s="60">
        <f>IF(SUM('Control Sample Data'!D$3:D$98)&gt;10,IF(AND(ISNUMBER('Control Sample Data'!D47),'Control Sample Data'!D47&lt;$B$1, 'Control Sample Data'!D47&gt;0),'Control Sample Data'!D47,$B$1),"")</f>
        <v>27.97</v>
      </c>
      <c r="Q48" s="60">
        <f>IF(SUM('Control Sample Data'!E$3:E$98)&gt;10,IF(AND(ISNUMBER('Control Sample Data'!E47),'Control Sample Data'!E47&lt;$B$1, 'Control Sample Data'!E47&gt;0),'Control Sample Data'!E47,$B$1),"")</f>
        <v>28.17</v>
      </c>
      <c r="R48" s="60">
        <f>IF(SUM('Control Sample Data'!F$3:F$98)&gt;10,IF(AND(ISNUMBER('Control Sample Data'!F47),'Control Sample Data'!F47&lt;$B$1, 'Control Sample Data'!F47&gt;0),'Control Sample Data'!F47,$B$1),"")</f>
        <v>28.2</v>
      </c>
      <c r="S48" s="60" t="str">
        <f>IF(SUM('Control Sample Data'!G$3:G$98)&gt;10,IF(AND(ISNUMBER('Control Sample Data'!G47),'Control Sample Data'!G47&lt;$B$1, 'Control Sample Data'!G47&gt;0),'Control Sample Data'!G47,$B$1),"")</f>
        <v/>
      </c>
      <c r="T48" s="60" t="str">
        <f>IF(SUM('Control Sample Data'!H$3:H$98)&gt;10,IF(AND(ISNUMBER('Control Sample Data'!H47),'Control Sample Data'!H47&lt;$B$1, 'Control Sample Data'!H47&gt;0),'Control Sample Data'!H47,$B$1),"")</f>
        <v/>
      </c>
      <c r="U48" s="60" t="str">
        <f>IF(SUM('Control Sample Data'!I$3:I$98)&gt;10,IF(AND(ISNUMBER('Control Sample Data'!I47),'Control Sample Data'!I47&lt;$B$1, 'Control Sample Data'!I47&gt;0),'Control Sample Data'!I47,$B$1),"")</f>
        <v/>
      </c>
      <c r="V48" s="60" t="str">
        <f>IF(SUM('Control Sample Data'!J$3:J$98)&gt;10,IF(AND(ISNUMBER('Control Sample Data'!J47),'Control Sample Data'!J47&lt;$B$1, 'Control Sample Data'!J47&gt;0),'Control Sample Data'!J47,$B$1),"")</f>
        <v/>
      </c>
      <c r="W48" s="60" t="str">
        <f>IF(SUM('Control Sample Data'!K$3:K$98)&gt;10,IF(AND(ISNUMBER('Control Sample Data'!K47),'Control Sample Data'!K47&lt;$B$1, 'Control Sample Data'!K47&gt;0),'Control Sample Data'!K47,$B$1),"")</f>
        <v/>
      </c>
      <c r="X48" s="60" t="str">
        <f>IF(SUM('Control Sample Data'!L$3:L$98)&gt;10,IF(AND(ISNUMBER('Control Sample Data'!L47),'Control Sample Data'!L47&lt;$B$1, 'Control Sample Data'!L47&gt;0),'Control Sample Data'!L47,$B$1),"")</f>
        <v/>
      </c>
      <c r="Y48" s="60" t="str">
        <f>IF(SUM('Control Sample Data'!M$3:M$98)&gt;10,IF(AND(ISNUMBER('Control Sample Data'!M47),'Control Sample Data'!M47&lt;$B$1, 'Control Sample Data'!M47&gt;0),'Control Sample Data'!M47,$B$1),"")</f>
        <v/>
      </c>
      <c r="AT48" s="74">
        <f t="shared" si="44"/>
        <v>1.4700000000000024</v>
      </c>
      <c r="AU48" s="74">
        <f t="shared" si="45"/>
        <v>1.4550000000000018</v>
      </c>
      <c r="AV48" s="74">
        <f t="shared" si="46"/>
        <v>1.3299999999999983</v>
      </c>
      <c r="AW48" s="74" t="str">
        <f t="shared" si="47"/>
        <v/>
      </c>
      <c r="AX48" s="74" t="str">
        <f t="shared" si="48"/>
        <v/>
      </c>
      <c r="AY48" s="74" t="str">
        <f t="shared" si="49"/>
        <v/>
      </c>
      <c r="AZ48" s="74" t="str">
        <f t="shared" si="50"/>
        <v/>
      </c>
      <c r="BA48" s="74" t="str">
        <f t="shared" si="51"/>
        <v/>
      </c>
      <c r="BB48" s="74" t="str">
        <f t="shared" si="52"/>
        <v/>
      </c>
      <c r="BC48" s="74" t="str">
        <f t="shared" si="53"/>
        <v/>
      </c>
      <c r="BD48" s="74">
        <f t="shared" si="54"/>
        <v>3.6933333333333316</v>
      </c>
      <c r="BE48" s="74">
        <f t="shared" si="55"/>
        <v>3.8616666666666681</v>
      </c>
      <c r="BF48" s="74">
        <f t="shared" si="56"/>
        <v>3.7949999999999982</v>
      </c>
      <c r="BG48" s="74" t="str">
        <f t="shared" si="57"/>
        <v/>
      </c>
      <c r="BH48" s="74" t="str">
        <f t="shared" si="58"/>
        <v/>
      </c>
      <c r="BI48" s="74" t="str">
        <f t="shared" si="59"/>
        <v/>
      </c>
      <c r="BJ48" s="74" t="str">
        <f t="shared" si="60"/>
        <v/>
      </c>
      <c r="BK48" s="74" t="str">
        <f t="shared" si="61"/>
        <v/>
      </c>
      <c r="BL48" s="74" t="str">
        <f t="shared" si="62"/>
        <v/>
      </c>
      <c r="BM48" s="74" t="str">
        <f t="shared" si="63"/>
        <v/>
      </c>
      <c r="BN48" s="62">
        <f t="shared" si="21"/>
        <v>1.4183333333333341</v>
      </c>
      <c r="BO48" s="62">
        <f t="shared" si="22"/>
        <v>3.7833333333333328</v>
      </c>
      <c r="BP48" s="9">
        <f t="shared" si="23"/>
        <v>0.3609822988806235</v>
      </c>
      <c r="BQ48" s="9">
        <f t="shared" si="24"/>
        <v>0.36475508606004342</v>
      </c>
      <c r="BR48" s="9">
        <f t="shared" si="25"/>
        <v>0.39776824187745979</v>
      </c>
      <c r="BS48" s="9" t="str">
        <f t="shared" si="26"/>
        <v/>
      </c>
      <c r="BT48" s="9" t="str">
        <f t="shared" si="27"/>
        <v/>
      </c>
      <c r="BU48" s="9" t="str">
        <f t="shared" si="28"/>
        <v/>
      </c>
      <c r="BV48" s="9" t="str">
        <f t="shared" si="29"/>
        <v/>
      </c>
      <c r="BW48" s="9" t="str">
        <f t="shared" si="30"/>
        <v/>
      </c>
      <c r="BX48" s="9" t="str">
        <f t="shared" si="31"/>
        <v/>
      </c>
      <c r="BY48" s="9" t="str">
        <f t="shared" si="32"/>
        <v/>
      </c>
      <c r="BZ48" s="9">
        <f t="shared" si="33"/>
        <v>7.7302917088089951E-2</v>
      </c>
      <c r="CA48" s="9">
        <f t="shared" si="34"/>
        <v>6.8789555011441572E-2</v>
      </c>
      <c r="CB48" s="9">
        <f t="shared" si="35"/>
        <v>7.2042896674929122E-2</v>
      </c>
      <c r="CC48" s="9" t="str">
        <f t="shared" si="36"/>
        <v/>
      </c>
      <c r="CD48" s="9" t="str">
        <f t="shared" si="37"/>
        <v/>
      </c>
      <c r="CE48" s="9" t="str">
        <f t="shared" si="38"/>
        <v/>
      </c>
      <c r="CF48" s="9" t="str">
        <f t="shared" si="39"/>
        <v/>
      </c>
      <c r="CG48" s="9" t="str">
        <f t="shared" si="40"/>
        <v/>
      </c>
      <c r="CH48" s="9" t="str">
        <f t="shared" si="41"/>
        <v/>
      </c>
      <c r="CI48" s="9" t="str">
        <f t="shared" si="42"/>
        <v/>
      </c>
    </row>
    <row r="49" spans="1:87">
      <c r="A49" s="188"/>
      <c r="B49" s="57" t="str">
        <f>IF('Gene Table'!D48="","",'Gene Table'!D48)</f>
        <v>NM_002392</v>
      </c>
      <c r="C49" s="57" t="s">
        <v>1788</v>
      </c>
      <c r="D49" s="60">
        <f>IF(SUM('Test Sample Data'!D$3:D$98)&gt;10,IF(AND(ISNUMBER('Test Sample Data'!D48),'Test Sample Data'!D48&lt;$B$1, 'Test Sample Data'!D48&gt;0),'Test Sample Data'!D48,$B$1),"")</f>
        <v>23.24</v>
      </c>
      <c r="E49" s="60">
        <f>IF(SUM('Test Sample Data'!E$3:E$98)&gt;10,IF(AND(ISNUMBER('Test Sample Data'!E48),'Test Sample Data'!E48&lt;$B$1, 'Test Sample Data'!E48&gt;0),'Test Sample Data'!E48,$B$1),"")</f>
        <v>23.43</v>
      </c>
      <c r="F49" s="60">
        <f>IF(SUM('Test Sample Data'!F$3:F$98)&gt;10,IF(AND(ISNUMBER('Test Sample Data'!F48),'Test Sample Data'!F48&lt;$B$1, 'Test Sample Data'!F48&gt;0),'Test Sample Data'!F48,$B$1),"")</f>
        <v>23.33</v>
      </c>
      <c r="G49" s="60" t="str">
        <f>IF(SUM('Test Sample Data'!G$3:G$98)&gt;10,IF(AND(ISNUMBER('Test Sample Data'!G48),'Test Sample Data'!G48&lt;$B$1, 'Test Sample Data'!G48&gt;0),'Test Sample Data'!G48,$B$1),"")</f>
        <v/>
      </c>
      <c r="H49" s="60" t="str">
        <f>IF(SUM('Test Sample Data'!H$3:H$98)&gt;10,IF(AND(ISNUMBER('Test Sample Data'!H48),'Test Sample Data'!H48&lt;$B$1, 'Test Sample Data'!H48&gt;0),'Test Sample Data'!H48,$B$1),"")</f>
        <v/>
      </c>
      <c r="I49" s="60" t="str">
        <f>IF(SUM('Test Sample Data'!I$3:I$98)&gt;10,IF(AND(ISNUMBER('Test Sample Data'!I48),'Test Sample Data'!I48&lt;$B$1, 'Test Sample Data'!I48&gt;0),'Test Sample Data'!I48,$B$1),"")</f>
        <v/>
      </c>
      <c r="J49" s="60" t="str">
        <f>IF(SUM('Test Sample Data'!J$3:J$98)&gt;10,IF(AND(ISNUMBER('Test Sample Data'!J48),'Test Sample Data'!J48&lt;$B$1, 'Test Sample Data'!J48&gt;0),'Test Sample Data'!J48,$B$1),"")</f>
        <v/>
      </c>
      <c r="K49" s="60" t="str">
        <f>IF(SUM('Test Sample Data'!K$3:K$98)&gt;10,IF(AND(ISNUMBER('Test Sample Data'!K48),'Test Sample Data'!K48&lt;$B$1, 'Test Sample Data'!K48&gt;0),'Test Sample Data'!K48,$B$1),"")</f>
        <v/>
      </c>
      <c r="L49" s="60" t="str">
        <f>IF(SUM('Test Sample Data'!L$3:L$98)&gt;10,IF(AND(ISNUMBER('Test Sample Data'!L48),'Test Sample Data'!L48&lt;$B$1, 'Test Sample Data'!L48&gt;0),'Test Sample Data'!L48,$B$1),"")</f>
        <v/>
      </c>
      <c r="M49" s="60" t="str">
        <f>IF(SUM('Test Sample Data'!M$3:M$98)&gt;10,IF(AND(ISNUMBER('Test Sample Data'!M48),'Test Sample Data'!M48&lt;$B$1, 'Test Sample Data'!M48&gt;0),'Test Sample Data'!M48,$B$1),"")</f>
        <v/>
      </c>
      <c r="N49" s="60" t="str">
        <f>'Gene Table'!D48</f>
        <v>NM_002392</v>
      </c>
      <c r="O49" s="57" t="s">
        <v>1788</v>
      </c>
      <c r="P49" s="60">
        <f>IF(SUM('Control Sample Data'!D$3:D$98)&gt;10,IF(AND(ISNUMBER('Control Sample Data'!D48),'Control Sample Data'!D48&lt;$B$1, 'Control Sample Data'!D48&gt;0),'Control Sample Data'!D48,$B$1),"")</f>
        <v>30.96</v>
      </c>
      <c r="Q49" s="60">
        <f>IF(SUM('Control Sample Data'!E$3:E$98)&gt;10,IF(AND(ISNUMBER('Control Sample Data'!E48),'Control Sample Data'!E48&lt;$B$1, 'Control Sample Data'!E48&gt;0),'Control Sample Data'!E48,$B$1),"")</f>
        <v>31.41</v>
      </c>
      <c r="R49" s="60">
        <f>IF(SUM('Control Sample Data'!F$3:F$98)&gt;10,IF(AND(ISNUMBER('Control Sample Data'!F48),'Control Sample Data'!F48&lt;$B$1, 'Control Sample Data'!F48&gt;0),'Control Sample Data'!F48,$B$1),"")</f>
        <v>31.39</v>
      </c>
      <c r="S49" s="60" t="str">
        <f>IF(SUM('Control Sample Data'!G$3:G$98)&gt;10,IF(AND(ISNUMBER('Control Sample Data'!G48),'Control Sample Data'!G48&lt;$B$1, 'Control Sample Data'!G48&gt;0),'Control Sample Data'!G48,$B$1),"")</f>
        <v/>
      </c>
      <c r="T49" s="60" t="str">
        <f>IF(SUM('Control Sample Data'!H$3:H$98)&gt;10,IF(AND(ISNUMBER('Control Sample Data'!H48),'Control Sample Data'!H48&lt;$B$1, 'Control Sample Data'!H48&gt;0),'Control Sample Data'!H48,$B$1),"")</f>
        <v/>
      </c>
      <c r="U49" s="60" t="str">
        <f>IF(SUM('Control Sample Data'!I$3:I$98)&gt;10,IF(AND(ISNUMBER('Control Sample Data'!I48),'Control Sample Data'!I48&lt;$B$1, 'Control Sample Data'!I48&gt;0),'Control Sample Data'!I48,$B$1),"")</f>
        <v/>
      </c>
      <c r="V49" s="60" t="str">
        <f>IF(SUM('Control Sample Data'!J$3:J$98)&gt;10,IF(AND(ISNUMBER('Control Sample Data'!J48),'Control Sample Data'!J48&lt;$B$1, 'Control Sample Data'!J48&gt;0),'Control Sample Data'!J48,$B$1),"")</f>
        <v/>
      </c>
      <c r="W49" s="60" t="str">
        <f>IF(SUM('Control Sample Data'!K$3:K$98)&gt;10,IF(AND(ISNUMBER('Control Sample Data'!K48),'Control Sample Data'!K48&lt;$B$1, 'Control Sample Data'!K48&gt;0),'Control Sample Data'!K48,$B$1),"")</f>
        <v/>
      </c>
      <c r="X49" s="60" t="str">
        <f>IF(SUM('Control Sample Data'!L$3:L$98)&gt;10,IF(AND(ISNUMBER('Control Sample Data'!L48),'Control Sample Data'!L48&lt;$B$1, 'Control Sample Data'!L48&gt;0),'Control Sample Data'!L48,$B$1),"")</f>
        <v/>
      </c>
      <c r="Y49" s="60" t="str">
        <f>IF(SUM('Control Sample Data'!M$3:M$98)&gt;10,IF(AND(ISNUMBER('Control Sample Data'!M48),'Control Sample Data'!M48&lt;$B$1, 'Control Sample Data'!M48&gt;0),'Control Sample Data'!M48,$B$1),"")</f>
        <v/>
      </c>
      <c r="AT49" s="74">
        <f t="shared" si="44"/>
        <v>0.17999999999999972</v>
      </c>
      <c r="AU49" s="74">
        <f t="shared" si="45"/>
        <v>0.28500000000000014</v>
      </c>
      <c r="AV49" s="74">
        <f t="shared" si="46"/>
        <v>0.16999999999999815</v>
      </c>
      <c r="AW49" s="74" t="str">
        <f t="shared" si="47"/>
        <v/>
      </c>
      <c r="AX49" s="74" t="str">
        <f t="shared" si="48"/>
        <v/>
      </c>
      <c r="AY49" s="74" t="str">
        <f t="shared" si="49"/>
        <v/>
      </c>
      <c r="AZ49" s="74" t="str">
        <f t="shared" si="50"/>
        <v/>
      </c>
      <c r="BA49" s="74" t="str">
        <f t="shared" si="51"/>
        <v/>
      </c>
      <c r="BB49" s="74" t="str">
        <f t="shared" si="52"/>
        <v/>
      </c>
      <c r="BC49" s="74" t="str">
        <f t="shared" si="53"/>
        <v/>
      </c>
      <c r="BD49" s="74">
        <f t="shared" si="54"/>
        <v>6.6833333333333336</v>
      </c>
      <c r="BE49" s="74">
        <f t="shared" si="55"/>
        <v>7.1016666666666666</v>
      </c>
      <c r="BF49" s="74">
        <f t="shared" si="56"/>
        <v>6.9849999999999994</v>
      </c>
      <c r="BG49" s="74" t="str">
        <f t="shared" si="57"/>
        <v/>
      </c>
      <c r="BH49" s="74" t="str">
        <f t="shared" si="58"/>
        <v/>
      </c>
      <c r="BI49" s="74" t="str">
        <f t="shared" si="59"/>
        <v/>
      </c>
      <c r="BJ49" s="74" t="str">
        <f t="shared" si="60"/>
        <v/>
      </c>
      <c r="BK49" s="74" t="str">
        <f t="shared" si="61"/>
        <v/>
      </c>
      <c r="BL49" s="74" t="str">
        <f t="shared" si="62"/>
        <v/>
      </c>
      <c r="BM49" s="74" t="str">
        <f t="shared" si="63"/>
        <v/>
      </c>
      <c r="BN49" s="62">
        <f t="shared" si="21"/>
        <v>0.211666666666666</v>
      </c>
      <c r="BO49" s="62">
        <f t="shared" si="22"/>
        <v>6.9233333333333329</v>
      </c>
      <c r="BP49" s="9">
        <f t="shared" si="23"/>
        <v>0.88270299629065507</v>
      </c>
      <c r="BQ49" s="9">
        <f t="shared" si="24"/>
        <v>0.82074160881049829</v>
      </c>
      <c r="BR49" s="9">
        <f t="shared" si="25"/>
        <v>0.88884268116657139</v>
      </c>
      <c r="BS49" s="9" t="str">
        <f t="shared" si="26"/>
        <v/>
      </c>
      <c r="BT49" s="9" t="str">
        <f t="shared" si="27"/>
        <v/>
      </c>
      <c r="BU49" s="9" t="str">
        <f t="shared" si="28"/>
        <v/>
      </c>
      <c r="BV49" s="9" t="str">
        <f t="shared" si="29"/>
        <v/>
      </c>
      <c r="BW49" s="9" t="str">
        <f t="shared" si="30"/>
        <v/>
      </c>
      <c r="BX49" s="9" t="str">
        <f t="shared" si="31"/>
        <v/>
      </c>
      <c r="BY49" s="9" t="str">
        <f t="shared" si="32"/>
        <v/>
      </c>
      <c r="BZ49" s="9">
        <f t="shared" si="33"/>
        <v>9.730075174678306E-3</v>
      </c>
      <c r="CA49" s="9">
        <f t="shared" si="34"/>
        <v>7.2809041556803015E-3</v>
      </c>
      <c r="CB49" s="9">
        <f t="shared" si="35"/>
        <v>7.8941519256778437E-3</v>
      </c>
      <c r="CC49" s="9" t="str">
        <f t="shared" si="36"/>
        <v/>
      </c>
      <c r="CD49" s="9" t="str">
        <f t="shared" si="37"/>
        <v/>
      </c>
      <c r="CE49" s="9" t="str">
        <f t="shared" si="38"/>
        <v/>
      </c>
      <c r="CF49" s="9" t="str">
        <f t="shared" si="39"/>
        <v/>
      </c>
      <c r="CG49" s="9" t="str">
        <f t="shared" si="40"/>
        <v/>
      </c>
      <c r="CH49" s="9" t="str">
        <f t="shared" si="41"/>
        <v/>
      </c>
      <c r="CI49" s="9" t="str">
        <f t="shared" si="42"/>
        <v/>
      </c>
    </row>
    <row r="50" spans="1:87">
      <c r="A50" s="188"/>
      <c r="B50" s="57" t="str">
        <f>IF('Gene Table'!D49="","",'Gene Table'!D49)</f>
        <v>NM_000639</v>
      </c>
      <c r="C50" s="57" t="s">
        <v>1789</v>
      </c>
      <c r="D50" s="60">
        <f>IF(SUM('Test Sample Data'!D$3:D$98)&gt;10,IF(AND(ISNUMBER('Test Sample Data'!D49),'Test Sample Data'!D49&lt;$B$1, 'Test Sample Data'!D49&gt;0),'Test Sample Data'!D49,$B$1),"")</f>
        <v>23.31</v>
      </c>
      <c r="E50" s="60">
        <f>IF(SUM('Test Sample Data'!E$3:E$98)&gt;10,IF(AND(ISNUMBER('Test Sample Data'!E49),'Test Sample Data'!E49&lt;$B$1, 'Test Sample Data'!E49&gt;0),'Test Sample Data'!E49,$B$1),"")</f>
        <v>23.59</v>
      </c>
      <c r="F50" s="60">
        <f>IF(SUM('Test Sample Data'!F$3:F$98)&gt;10,IF(AND(ISNUMBER('Test Sample Data'!F49),'Test Sample Data'!F49&lt;$B$1, 'Test Sample Data'!F49&gt;0),'Test Sample Data'!F49,$B$1),"")</f>
        <v>23.62</v>
      </c>
      <c r="G50" s="60" t="str">
        <f>IF(SUM('Test Sample Data'!G$3:G$98)&gt;10,IF(AND(ISNUMBER('Test Sample Data'!G49),'Test Sample Data'!G49&lt;$B$1, 'Test Sample Data'!G49&gt;0),'Test Sample Data'!G49,$B$1),"")</f>
        <v/>
      </c>
      <c r="H50" s="60" t="str">
        <f>IF(SUM('Test Sample Data'!H$3:H$98)&gt;10,IF(AND(ISNUMBER('Test Sample Data'!H49),'Test Sample Data'!H49&lt;$B$1, 'Test Sample Data'!H49&gt;0),'Test Sample Data'!H49,$B$1),"")</f>
        <v/>
      </c>
      <c r="I50" s="60" t="str">
        <f>IF(SUM('Test Sample Data'!I$3:I$98)&gt;10,IF(AND(ISNUMBER('Test Sample Data'!I49),'Test Sample Data'!I49&lt;$B$1, 'Test Sample Data'!I49&gt;0),'Test Sample Data'!I49,$B$1),"")</f>
        <v/>
      </c>
      <c r="J50" s="60" t="str">
        <f>IF(SUM('Test Sample Data'!J$3:J$98)&gt;10,IF(AND(ISNUMBER('Test Sample Data'!J49),'Test Sample Data'!J49&lt;$B$1, 'Test Sample Data'!J49&gt;0),'Test Sample Data'!J49,$B$1),"")</f>
        <v/>
      </c>
      <c r="K50" s="60" t="str">
        <f>IF(SUM('Test Sample Data'!K$3:K$98)&gt;10,IF(AND(ISNUMBER('Test Sample Data'!K49),'Test Sample Data'!K49&lt;$B$1, 'Test Sample Data'!K49&gt;0),'Test Sample Data'!K49,$B$1),"")</f>
        <v/>
      </c>
      <c r="L50" s="60" t="str">
        <f>IF(SUM('Test Sample Data'!L$3:L$98)&gt;10,IF(AND(ISNUMBER('Test Sample Data'!L49),'Test Sample Data'!L49&lt;$B$1, 'Test Sample Data'!L49&gt;0),'Test Sample Data'!L49,$B$1),"")</f>
        <v/>
      </c>
      <c r="M50" s="60" t="str">
        <f>IF(SUM('Test Sample Data'!M$3:M$98)&gt;10,IF(AND(ISNUMBER('Test Sample Data'!M49),'Test Sample Data'!M49&lt;$B$1, 'Test Sample Data'!M49&gt;0),'Test Sample Data'!M49,$B$1),"")</f>
        <v/>
      </c>
      <c r="N50" s="60" t="str">
        <f>'Gene Table'!D49</f>
        <v>NM_000639</v>
      </c>
      <c r="O50" s="57" t="s">
        <v>1789</v>
      </c>
      <c r="P50" s="60">
        <f>IF(SUM('Control Sample Data'!D$3:D$98)&gt;10,IF(AND(ISNUMBER('Control Sample Data'!D49),'Control Sample Data'!D49&lt;$B$1, 'Control Sample Data'!D49&gt;0),'Control Sample Data'!D49,$B$1),"")</f>
        <v>25.21</v>
      </c>
      <c r="Q50" s="60">
        <f>IF(SUM('Control Sample Data'!E$3:E$98)&gt;10,IF(AND(ISNUMBER('Control Sample Data'!E49),'Control Sample Data'!E49&lt;$B$1, 'Control Sample Data'!E49&gt;0),'Control Sample Data'!E49,$B$1),"")</f>
        <v>25.34</v>
      </c>
      <c r="R50" s="60">
        <f>IF(SUM('Control Sample Data'!F$3:F$98)&gt;10,IF(AND(ISNUMBER('Control Sample Data'!F49),'Control Sample Data'!F49&lt;$B$1, 'Control Sample Data'!F49&gt;0),'Control Sample Data'!F49,$B$1),"")</f>
        <v>25.45</v>
      </c>
      <c r="S50" s="60" t="str">
        <f>IF(SUM('Control Sample Data'!G$3:G$98)&gt;10,IF(AND(ISNUMBER('Control Sample Data'!G49),'Control Sample Data'!G49&lt;$B$1, 'Control Sample Data'!G49&gt;0),'Control Sample Data'!G49,$B$1),"")</f>
        <v/>
      </c>
      <c r="T50" s="60" t="str">
        <f>IF(SUM('Control Sample Data'!H$3:H$98)&gt;10,IF(AND(ISNUMBER('Control Sample Data'!H49),'Control Sample Data'!H49&lt;$B$1, 'Control Sample Data'!H49&gt;0),'Control Sample Data'!H49,$B$1),"")</f>
        <v/>
      </c>
      <c r="U50" s="60" t="str">
        <f>IF(SUM('Control Sample Data'!I$3:I$98)&gt;10,IF(AND(ISNUMBER('Control Sample Data'!I49),'Control Sample Data'!I49&lt;$B$1, 'Control Sample Data'!I49&gt;0),'Control Sample Data'!I49,$B$1),"")</f>
        <v/>
      </c>
      <c r="V50" s="60" t="str">
        <f>IF(SUM('Control Sample Data'!J$3:J$98)&gt;10,IF(AND(ISNUMBER('Control Sample Data'!J49),'Control Sample Data'!J49&lt;$B$1, 'Control Sample Data'!J49&gt;0),'Control Sample Data'!J49,$B$1),"")</f>
        <v/>
      </c>
      <c r="W50" s="60" t="str">
        <f>IF(SUM('Control Sample Data'!K$3:K$98)&gt;10,IF(AND(ISNUMBER('Control Sample Data'!K49),'Control Sample Data'!K49&lt;$B$1, 'Control Sample Data'!K49&gt;0),'Control Sample Data'!K49,$B$1),"")</f>
        <v/>
      </c>
      <c r="X50" s="60" t="str">
        <f>IF(SUM('Control Sample Data'!L$3:L$98)&gt;10,IF(AND(ISNUMBER('Control Sample Data'!L49),'Control Sample Data'!L49&lt;$B$1, 'Control Sample Data'!L49&gt;0),'Control Sample Data'!L49,$B$1),"")</f>
        <v/>
      </c>
      <c r="Y50" s="60" t="str">
        <f>IF(SUM('Control Sample Data'!M$3:M$98)&gt;10,IF(AND(ISNUMBER('Control Sample Data'!M49),'Control Sample Data'!M49&lt;$B$1, 'Control Sample Data'!M49&gt;0),'Control Sample Data'!M49,$B$1),"")</f>
        <v/>
      </c>
      <c r="AT50" s="74">
        <f t="shared" si="44"/>
        <v>0.25</v>
      </c>
      <c r="AU50" s="74">
        <f t="shared" si="45"/>
        <v>0.44500000000000028</v>
      </c>
      <c r="AV50" s="74">
        <f t="shared" si="46"/>
        <v>0.46000000000000085</v>
      </c>
      <c r="AW50" s="74" t="str">
        <f t="shared" si="47"/>
        <v/>
      </c>
      <c r="AX50" s="74" t="str">
        <f t="shared" si="48"/>
        <v/>
      </c>
      <c r="AY50" s="74" t="str">
        <f t="shared" si="49"/>
        <v/>
      </c>
      <c r="AZ50" s="74" t="str">
        <f t="shared" si="50"/>
        <v/>
      </c>
      <c r="BA50" s="74" t="str">
        <f t="shared" si="51"/>
        <v/>
      </c>
      <c r="BB50" s="74" t="str">
        <f t="shared" si="52"/>
        <v/>
      </c>
      <c r="BC50" s="74" t="str">
        <f t="shared" si="53"/>
        <v/>
      </c>
      <c r="BD50" s="74">
        <f t="shared" si="54"/>
        <v>0.93333333333333357</v>
      </c>
      <c r="BE50" s="74">
        <f t="shared" si="55"/>
        <v>1.0316666666666663</v>
      </c>
      <c r="BF50" s="74">
        <f t="shared" si="56"/>
        <v>1.0449999999999982</v>
      </c>
      <c r="BG50" s="74" t="str">
        <f t="shared" si="57"/>
        <v/>
      </c>
      <c r="BH50" s="74" t="str">
        <f t="shared" si="58"/>
        <v/>
      </c>
      <c r="BI50" s="74" t="str">
        <f t="shared" si="59"/>
        <v/>
      </c>
      <c r="BJ50" s="74" t="str">
        <f t="shared" si="60"/>
        <v/>
      </c>
      <c r="BK50" s="74" t="str">
        <f t="shared" si="61"/>
        <v/>
      </c>
      <c r="BL50" s="74" t="str">
        <f t="shared" si="62"/>
        <v/>
      </c>
      <c r="BM50" s="74" t="str">
        <f t="shared" si="63"/>
        <v/>
      </c>
      <c r="BN50" s="62">
        <f t="shared" si="21"/>
        <v>0.3850000000000004</v>
      </c>
      <c r="BO50" s="62">
        <f t="shared" si="22"/>
        <v>1.0033333333333327</v>
      </c>
      <c r="BP50" s="9">
        <f t="shared" si="23"/>
        <v>0.84089641525371461</v>
      </c>
      <c r="BQ50" s="9">
        <f t="shared" si="24"/>
        <v>0.73458431663915436</v>
      </c>
      <c r="BR50" s="9">
        <f t="shared" si="25"/>
        <v>0.72698625866015487</v>
      </c>
      <c r="BS50" s="9" t="str">
        <f t="shared" si="26"/>
        <v/>
      </c>
      <c r="BT50" s="9" t="str">
        <f t="shared" si="27"/>
        <v/>
      </c>
      <c r="BU50" s="9" t="str">
        <f t="shared" si="28"/>
        <v/>
      </c>
      <c r="BV50" s="9" t="str">
        <f t="shared" si="29"/>
        <v/>
      </c>
      <c r="BW50" s="9" t="str">
        <f t="shared" si="30"/>
        <v/>
      </c>
      <c r="BX50" s="9" t="str">
        <f t="shared" si="31"/>
        <v/>
      </c>
      <c r="BY50" s="9" t="str">
        <f t="shared" si="32"/>
        <v/>
      </c>
      <c r="BZ50" s="9">
        <f t="shared" si="33"/>
        <v>0.52364706141031336</v>
      </c>
      <c r="CA50" s="9">
        <f t="shared" si="34"/>
        <v>0.48914474010100062</v>
      </c>
      <c r="CB50" s="9">
        <f t="shared" si="35"/>
        <v>0.48464490846753305</v>
      </c>
      <c r="CC50" s="9" t="str">
        <f t="shared" si="36"/>
        <v/>
      </c>
      <c r="CD50" s="9" t="str">
        <f t="shared" si="37"/>
        <v/>
      </c>
      <c r="CE50" s="9" t="str">
        <f t="shared" si="38"/>
        <v/>
      </c>
      <c r="CF50" s="9" t="str">
        <f t="shared" si="39"/>
        <v/>
      </c>
      <c r="CG50" s="9" t="str">
        <f t="shared" si="40"/>
        <v/>
      </c>
      <c r="CH50" s="9" t="str">
        <f t="shared" si="41"/>
        <v/>
      </c>
      <c r="CI50" s="9" t="str">
        <f t="shared" si="42"/>
        <v/>
      </c>
    </row>
    <row r="51" spans="1:87">
      <c r="A51" s="188"/>
      <c r="B51" s="57" t="str">
        <f>IF('Gene Table'!D50="","",'Gene Table'!D50)</f>
        <v>NM_000589</v>
      </c>
      <c r="C51" s="57" t="s">
        <v>1790</v>
      </c>
      <c r="D51" s="60">
        <f>IF(SUM('Test Sample Data'!D$3:D$98)&gt;10,IF(AND(ISNUMBER('Test Sample Data'!D50),'Test Sample Data'!D50&lt;$B$1, 'Test Sample Data'!D50&gt;0),'Test Sample Data'!D50,$B$1),"")</f>
        <v>26.2</v>
      </c>
      <c r="E51" s="60">
        <f>IF(SUM('Test Sample Data'!E$3:E$98)&gt;10,IF(AND(ISNUMBER('Test Sample Data'!E50),'Test Sample Data'!E50&lt;$B$1, 'Test Sample Data'!E50&gt;0),'Test Sample Data'!E50,$B$1),"")</f>
        <v>26.22</v>
      </c>
      <c r="F51" s="60">
        <f>IF(SUM('Test Sample Data'!F$3:F$98)&gt;10,IF(AND(ISNUMBER('Test Sample Data'!F50),'Test Sample Data'!F50&lt;$B$1, 'Test Sample Data'!F50&gt;0),'Test Sample Data'!F50,$B$1),"")</f>
        <v>26.15</v>
      </c>
      <c r="G51" s="60" t="str">
        <f>IF(SUM('Test Sample Data'!G$3:G$98)&gt;10,IF(AND(ISNUMBER('Test Sample Data'!G50),'Test Sample Data'!G50&lt;$B$1, 'Test Sample Data'!G50&gt;0),'Test Sample Data'!G50,$B$1),"")</f>
        <v/>
      </c>
      <c r="H51" s="60" t="str">
        <f>IF(SUM('Test Sample Data'!H$3:H$98)&gt;10,IF(AND(ISNUMBER('Test Sample Data'!H50),'Test Sample Data'!H50&lt;$B$1, 'Test Sample Data'!H50&gt;0),'Test Sample Data'!H50,$B$1),"")</f>
        <v/>
      </c>
      <c r="I51" s="60" t="str">
        <f>IF(SUM('Test Sample Data'!I$3:I$98)&gt;10,IF(AND(ISNUMBER('Test Sample Data'!I50),'Test Sample Data'!I50&lt;$B$1, 'Test Sample Data'!I50&gt;0),'Test Sample Data'!I50,$B$1),"")</f>
        <v/>
      </c>
      <c r="J51" s="60" t="str">
        <f>IF(SUM('Test Sample Data'!J$3:J$98)&gt;10,IF(AND(ISNUMBER('Test Sample Data'!J50),'Test Sample Data'!J50&lt;$B$1, 'Test Sample Data'!J50&gt;0),'Test Sample Data'!J50,$B$1),"")</f>
        <v/>
      </c>
      <c r="K51" s="60" t="str">
        <f>IF(SUM('Test Sample Data'!K$3:K$98)&gt;10,IF(AND(ISNUMBER('Test Sample Data'!K50),'Test Sample Data'!K50&lt;$B$1, 'Test Sample Data'!K50&gt;0),'Test Sample Data'!K50,$B$1),"")</f>
        <v/>
      </c>
      <c r="L51" s="60" t="str">
        <f>IF(SUM('Test Sample Data'!L$3:L$98)&gt;10,IF(AND(ISNUMBER('Test Sample Data'!L50),'Test Sample Data'!L50&lt;$B$1, 'Test Sample Data'!L50&gt;0),'Test Sample Data'!L50,$B$1),"")</f>
        <v/>
      </c>
      <c r="M51" s="60" t="str">
        <f>IF(SUM('Test Sample Data'!M$3:M$98)&gt;10,IF(AND(ISNUMBER('Test Sample Data'!M50),'Test Sample Data'!M50&lt;$B$1, 'Test Sample Data'!M50&gt;0),'Test Sample Data'!M50,$B$1),"")</f>
        <v/>
      </c>
      <c r="N51" s="60" t="str">
        <f>'Gene Table'!D50</f>
        <v>NM_000589</v>
      </c>
      <c r="O51" s="57" t="s">
        <v>1790</v>
      </c>
      <c r="P51" s="60">
        <f>IF(SUM('Control Sample Data'!D$3:D$98)&gt;10,IF(AND(ISNUMBER('Control Sample Data'!D50),'Control Sample Data'!D50&lt;$B$1, 'Control Sample Data'!D50&gt;0),'Control Sample Data'!D50,$B$1),"")</f>
        <v>29.12</v>
      </c>
      <c r="Q51" s="60">
        <f>IF(SUM('Control Sample Data'!E$3:E$98)&gt;10,IF(AND(ISNUMBER('Control Sample Data'!E50),'Control Sample Data'!E50&lt;$B$1, 'Control Sample Data'!E50&gt;0),'Control Sample Data'!E50,$B$1),"")</f>
        <v>29.23</v>
      </c>
      <c r="R51" s="60">
        <f>IF(SUM('Control Sample Data'!F$3:F$98)&gt;10,IF(AND(ISNUMBER('Control Sample Data'!F50),'Control Sample Data'!F50&lt;$B$1, 'Control Sample Data'!F50&gt;0),'Control Sample Data'!F50,$B$1),"")</f>
        <v>29.29</v>
      </c>
      <c r="S51" s="60" t="str">
        <f>IF(SUM('Control Sample Data'!G$3:G$98)&gt;10,IF(AND(ISNUMBER('Control Sample Data'!G50),'Control Sample Data'!G50&lt;$B$1, 'Control Sample Data'!G50&gt;0),'Control Sample Data'!G50,$B$1),"")</f>
        <v/>
      </c>
      <c r="T51" s="60" t="str">
        <f>IF(SUM('Control Sample Data'!H$3:H$98)&gt;10,IF(AND(ISNUMBER('Control Sample Data'!H50),'Control Sample Data'!H50&lt;$B$1, 'Control Sample Data'!H50&gt;0),'Control Sample Data'!H50,$B$1),"")</f>
        <v/>
      </c>
      <c r="U51" s="60" t="str">
        <f>IF(SUM('Control Sample Data'!I$3:I$98)&gt;10,IF(AND(ISNUMBER('Control Sample Data'!I50),'Control Sample Data'!I50&lt;$B$1, 'Control Sample Data'!I50&gt;0),'Control Sample Data'!I50,$B$1),"")</f>
        <v/>
      </c>
      <c r="V51" s="60" t="str">
        <f>IF(SUM('Control Sample Data'!J$3:J$98)&gt;10,IF(AND(ISNUMBER('Control Sample Data'!J50),'Control Sample Data'!J50&lt;$B$1, 'Control Sample Data'!J50&gt;0),'Control Sample Data'!J50,$B$1),"")</f>
        <v/>
      </c>
      <c r="W51" s="60" t="str">
        <f>IF(SUM('Control Sample Data'!K$3:K$98)&gt;10,IF(AND(ISNUMBER('Control Sample Data'!K50),'Control Sample Data'!K50&lt;$B$1, 'Control Sample Data'!K50&gt;0),'Control Sample Data'!K50,$B$1),"")</f>
        <v/>
      </c>
      <c r="X51" s="60" t="str">
        <f>IF(SUM('Control Sample Data'!L$3:L$98)&gt;10,IF(AND(ISNUMBER('Control Sample Data'!L50),'Control Sample Data'!L50&lt;$B$1, 'Control Sample Data'!L50&gt;0),'Control Sample Data'!L50,$B$1),"")</f>
        <v/>
      </c>
      <c r="Y51" s="60" t="str">
        <f>IF(SUM('Control Sample Data'!M$3:M$98)&gt;10,IF(AND(ISNUMBER('Control Sample Data'!M50),'Control Sample Data'!M50&lt;$B$1, 'Control Sample Data'!M50&gt;0),'Control Sample Data'!M50,$B$1),"")</f>
        <v/>
      </c>
      <c r="AT51" s="74">
        <f t="shared" si="44"/>
        <v>3.1400000000000006</v>
      </c>
      <c r="AU51" s="74">
        <f t="shared" si="45"/>
        <v>3.0749999999999993</v>
      </c>
      <c r="AV51" s="74">
        <f t="shared" si="46"/>
        <v>2.9899999999999984</v>
      </c>
      <c r="AW51" s="74" t="str">
        <f t="shared" si="47"/>
        <v/>
      </c>
      <c r="AX51" s="74" t="str">
        <f t="shared" si="48"/>
        <v/>
      </c>
      <c r="AY51" s="74" t="str">
        <f t="shared" si="49"/>
        <v/>
      </c>
      <c r="AZ51" s="74" t="str">
        <f t="shared" si="50"/>
        <v/>
      </c>
      <c r="BA51" s="74" t="str">
        <f t="shared" si="51"/>
        <v/>
      </c>
      <c r="BB51" s="74" t="str">
        <f t="shared" si="52"/>
        <v/>
      </c>
      <c r="BC51" s="74" t="str">
        <f t="shared" si="53"/>
        <v/>
      </c>
      <c r="BD51" s="74">
        <f t="shared" si="54"/>
        <v>4.8433333333333337</v>
      </c>
      <c r="BE51" s="74">
        <f t="shared" si="55"/>
        <v>4.9216666666666669</v>
      </c>
      <c r="BF51" s="74">
        <f t="shared" si="56"/>
        <v>4.884999999999998</v>
      </c>
      <c r="BG51" s="74" t="str">
        <f t="shared" si="57"/>
        <v/>
      </c>
      <c r="BH51" s="74" t="str">
        <f t="shared" si="58"/>
        <v/>
      </c>
      <c r="BI51" s="74" t="str">
        <f t="shared" si="59"/>
        <v/>
      </c>
      <c r="BJ51" s="74" t="str">
        <f t="shared" si="60"/>
        <v/>
      </c>
      <c r="BK51" s="74" t="str">
        <f t="shared" si="61"/>
        <v/>
      </c>
      <c r="BL51" s="74" t="str">
        <f t="shared" si="62"/>
        <v/>
      </c>
      <c r="BM51" s="74" t="str">
        <f t="shared" si="63"/>
        <v/>
      </c>
      <c r="BN51" s="62">
        <f t="shared" si="21"/>
        <v>3.0683333333333329</v>
      </c>
      <c r="BO51" s="62">
        <f t="shared" si="22"/>
        <v>4.8833333333333329</v>
      </c>
      <c r="BP51" s="9">
        <f t="shared" si="23"/>
        <v>0.11343989441464507</v>
      </c>
      <c r="BQ51" s="9">
        <f t="shared" si="24"/>
        <v>0.11866776511881494</v>
      </c>
      <c r="BR51" s="9">
        <f t="shared" si="25"/>
        <v>0.12586944375709003</v>
      </c>
      <c r="BS51" s="9" t="str">
        <f t="shared" si="26"/>
        <v/>
      </c>
      <c r="BT51" s="9" t="str">
        <f t="shared" si="27"/>
        <v/>
      </c>
      <c r="BU51" s="9" t="str">
        <f t="shared" si="28"/>
        <v/>
      </c>
      <c r="BV51" s="9" t="str">
        <f t="shared" si="29"/>
        <v/>
      </c>
      <c r="BW51" s="9" t="str">
        <f t="shared" si="30"/>
        <v/>
      </c>
      <c r="BX51" s="9" t="str">
        <f t="shared" si="31"/>
        <v/>
      </c>
      <c r="BY51" s="9" t="str">
        <f t="shared" si="32"/>
        <v/>
      </c>
      <c r="BZ51" s="9">
        <f t="shared" si="33"/>
        <v>3.4834644893403814E-2</v>
      </c>
      <c r="CA51" s="9">
        <f t="shared" si="34"/>
        <v>3.2993675953413695E-2</v>
      </c>
      <c r="CB51" s="9">
        <f t="shared" si="35"/>
        <v>3.3842970172685193E-2</v>
      </c>
      <c r="CC51" s="9" t="str">
        <f t="shared" si="36"/>
        <v/>
      </c>
      <c r="CD51" s="9" t="str">
        <f t="shared" si="37"/>
        <v/>
      </c>
      <c r="CE51" s="9" t="str">
        <f t="shared" si="38"/>
        <v/>
      </c>
      <c r="CF51" s="9" t="str">
        <f t="shared" si="39"/>
        <v/>
      </c>
      <c r="CG51" s="9" t="str">
        <f t="shared" si="40"/>
        <v/>
      </c>
      <c r="CH51" s="9" t="str">
        <f t="shared" si="41"/>
        <v/>
      </c>
      <c r="CI51" s="9" t="str">
        <f t="shared" si="42"/>
        <v/>
      </c>
    </row>
    <row r="52" spans="1:87">
      <c r="A52" s="188"/>
      <c r="B52" s="57" t="str">
        <f>IF('Gene Table'!D51="","",'Gene Table'!D51)</f>
        <v>NM_000612</v>
      </c>
      <c r="C52" s="57" t="s">
        <v>1791</v>
      </c>
      <c r="D52" s="60">
        <f>IF(SUM('Test Sample Data'!D$3:D$98)&gt;10,IF(AND(ISNUMBER('Test Sample Data'!D51),'Test Sample Data'!D51&lt;$B$1, 'Test Sample Data'!D51&gt;0),'Test Sample Data'!D51,$B$1),"")</f>
        <v>25.11</v>
      </c>
      <c r="E52" s="60">
        <f>IF(SUM('Test Sample Data'!E$3:E$98)&gt;10,IF(AND(ISNUMBER('Test Sample Data'!E51),'Test Sample Data'!E51&lt;$B$1, 'Test Sample Data'!E51&gt;0),'Test Sample Data'!E51,$B$1),"")</f>
        <v>25.27</v>
      </c>
      <c r="F52" s="60">
        <f>IF(SUM('Test Sample Data'!F$3:F$98)&gt;10,IF(AND(ISNUMBER('Test Sample Data'!F51),'Test Sample Data'!F51&lt;$B$1, 'Test Sample Data'!F51&gt;0),'Test Sample Data'!F51,$B$1),"")</f>
        <v>25.22</v>
      </c>
      <c r="G52" s="60" t="str">
        <f>IF(SUM('Test Sample Data'!G$3:G$98)&gt;10,IF(AND(ISNUMBER('Test Sample Data'!G51),'Test Sample Data'!G51&lt;$B$1, 'Test Sample Data'!G51&gt;0),'Test Sample Data'!G51,$B$1),"")</f>
        <v/>
      </c>
      <c r="H52" s="60" t="str">
        <f>IF(SUM('Test Sample Data'!H$3:H$98)&gt;10,IF(AND(ISNUMBER('Test Sample Data'!H51),'Test Sample Data'!H51&lt;$B$1, 'Test Sample Data'!H51&gt;0),'Test Sample Data'!H51,$B$1),"")</f>
        <v/>
      </c>
      <c r="I52" s="60" t="str">
        <f>IF(SUM('Test Sample Data'!I$3:I$98)&gt;10,IF(AND(ISNUMBER('Test Sample Data'!I51),'Test Sample Data'!I51&lt;$B$1, 'Test Sample Data'!I51&gt;0),'Test Sample Data'!I51,$B$1),"")</f>
        <v/>
      </c>
      <c r="J52" s="60" t="str">
        <f>IF(SUM('Test Sample Data'!J$3:J$98)&gt;10,IF(AND(ISNUMBER('Test Sample Data'!J51),'Test Sample Data'!J51&lt;$B$1, 'Test Sample Data'!J51&gt;0),'Test Sample Data'!J51,$B$1),"")</f>
        <v/>
      </c>
      <c r="K52" s="60" t="str">
        <f>IF(SUM('Test Sample Data'!K$3:K$98)&gt;10,IF(AND(ISNUMBER('Test Sample Data'!K51),'Test Sample Data'!K51&lt;$B$1, 'Test Sample Data'!K51&gt;0),'Test Sample Data'!K51,$B$1),"")</f>
        <v/>
      </c>
      <c r="L52" s="60" t="str">
        <f>IF(SUM('Test Sample Data'!L$3:L$98)&gt;10,IF(AND(ISNUMBER('Test Sample Data'!L51),'Test Sample Data'!L51&lt;$B$1, 'Test Sample Data'!L51&gt;0),'Test Sample Data'!L51,$B$1),"")</f>
        <v/>
      </c>
      <c r="M52" s="60" t="str">
        <f>IF(SUM('Test Sample Data'!M$3:M$98)&gt;10,IF(AND(ISNUMBER('Test Sample Data'!M51),'Test Sample Data'!M51&lt;$B$1, 'Test Sample Data'!M51&gt;0),'Test Sample Data'!M51,$B$1),"")</f>
        <v/>
      </c>
      <c r="N52" s="60" t="str">
        <f>'Gene Table'!D51</f>
        <v>NM_000612</v>
      </c>
      <c r="O52" s="57" t="s">
        <v>1791</v>
      </c>
      <c r="P52" s="60">
        <f>IF(SUM('Control Sample Data'!D$3:D$98)&gt;10,IF(AND(ISNUMBER('Control Sample Data'!D51),'Control Sample Data'!D51&lt;$B$1, 'Control Sample Data'!D51&gt;0),'Control Sample Data'!D51,$B$1),"")</f>
        <v>27.59</v>
      </c>
      <c r="Q52" s="60">
        <f>IF(SUM('Control Sample Data'!E$3:E$98)&gt;10,IF(AND(ISNUMBER('Control Sample Data'!E51),'Control Sample Data'!E51&lt;$B$1, 'Control Sample Data'!E51&gt;0),'Control Sample Data'!E51,$B$1),"")</f>
        <v>27.62</v>
      </c>
      <c r="R52" s="60">
        <f>IF(SUM('Control Sample Data'!F$3:F$98)&gt;10,IF(AND(ISNUMBER('Control Sample Data'!F51),'Control Sample Data'!F51&lt;$B$1, 'Control Sample Data'!F51&gt;0),'Control Sample Data'!F51,$B$1),"")</f>
        <v>27.78</v>
      </c>
      <c r="S52" s="60" t="str">
        <f>IF(SUM('Control Sample Data'!G$3:G$98)&gt;10,IF(AND(ISNUMBER('Control Sample Data'!G51),'Control Sample Data'!G51&lt;$B$1, 'Control Sample Data'!G51&gt;0),'Control Sample Data'!G51,$B$1),"")</f>
        <v/>
      </c>
      <c r="T52" s="60" t="str">
        <f>IF(SUM('Control Sample Data'!H$3:H$98)&gt;10,IF(AND(ISNUMBER('Control Sample Data'!H51),'Control Sample Data'!H51&lt;$B$1, 'Control Sample Data'!H51&gt;0),'Control Sample Data'!H51,$B$1),"")</f>
        <v/>
      </c>
      <c r="U52" s="60" t="str">
        <f>IF(SUM('Control Sample Data'!I$3:I$98)&gt;10,IF(AND(ISNUMBER('Control Sample Data'!I51),'Control Sample Data'!I51&lt;$B$1, 'Control Sample Data'!I51&gt;0),'Control Sample Data'!I51,$B$1),"")</f>
        <v/>
      </c>
      <c r="V52" s="60" t="str">
        <f>IF(SUM('Control Sample Data'!J$3:J$98)&gt;10,IF(AND(ISNUMBER('Control Sample Data'!J51),'Control Sample Data'!J51&lt;$B$1, 'Control Sample Data'!J51&gt;0),'Control Sample Data'!J51,$B$1),"")</f>
        <v/>
      </c>
      <c r="W52" s="60" t="str">
        <f>IF(SUM('Control Sample Data'!K$3:K$98)&gt;10,IF(AND(ISNUMBER('Control Sample Data'!K51),'Control Sample Data'!K51&lt;$B$1, 'Control Sample Data'!K51&gt;0),'Control Sample Data'!K51,$B$1),"")</f>
        <v/>
      </c>
      <c r="X52" s="60" t="str">
        <f>IF(SUM('Control Sample Data'!L$3:L$98)&gt;10,IF(AND(ISNUMBER('Control Sample Data'!L51),'Control Sample Data'!L51&lt;$B$1, 'Control Sample Data'!L51&gt;0),'Control Sample Data'!L51,$B$1),"")</f>
        <v/>
      </c>
      <c r="Y52" s="60" t="str">
        <f>IF(SUM('Control Sample Data'!M$3:M$98)&gt;10,IF(AND(ISNUMBER('Control Sample Data'!M51),'Control Sample Data'!M51&lt;$B$1, 'Control Sample Data'!M51&gt;0),'Control Sample Data'!M51,$B$1),"")</f>
        <v/>
      </c>
      <c r="AT52" s="74">
        <f t="shared" si="44"/>
        <v>2.0500000000000007</v>
      </c>
      <c r="AU52" s="74">
        <f t="shared" si="45"/>
        <v>2.125</v>
      </c>
      <c r="AV52" s="74">
        <f t="shared" si="46"/>
        <v>2.0599999999999987</v>
      </c>
      <c r="AW52" s="74" t="str">
        <f t="shared" si="47"/>
        <v/>
      </c>
      <c r="AX52" s="74" t="str">
        <f t="shared" si="48"/>
        <v/>
      </c>
      <c r="AY52" s="74" t="str">
        <f t="shared" si="49"/>
        <v/>
      </c>
      <c r="AZ52" s="74" t="str">
        <f t="shared" si="50"/>
        <v/>
      </c>
      <c r="BA52" s="74" t="str">
        <f t="shared" si="51"/>
        <v/>
      </c>
      <c r="BB52" s="74" t="str">
        <f t="shared" si="52"/>
        <v/>
      </c>
      <c r="BC52" s="74" t="str">
        <f t="shared" si="53"/>
        <v/>
      </c>
      <c r="BD52" s="74">
        <f t="shared" si="54"/>
        <v>3.3133333333333326</v>
      </c>
      <c r="BE52" s="74">
        <f t="shared" si="55"/>
        <v>3.3116666666666674</v>
      </c>
      <c r="BF52" s="74">
        <f t="shared" si="56"/>
        <v>3.375</v>
      </c>
      <c r="BG52" s="74" t="str">
        <f t="shared" si="57"/>
        <v/>
      </c>
      <c r="BH52" s="74" t="str">
        <f t="shared" si="58"/>
        <v/>
      </c>
      <c r="BI52" s="74" t="str">
        <f t="shared" si="59"/>
        <v/>
      </c>
      <c r="BJ52" s="74" t="str">
        <f t="shared" si="60"/>
        <v/>
      </c>
      <c r="BK52" s="74" t="str">
        <f t="shared" si="61"/>
        <v/>
      </c>
      <c r="BL52" s="74" t="str">
        <f t="shared" si="62"/>
        <v/>
      </c>
      <c r="BM52" s="74" t="str">
        <f t="shared" si="63"/>
        <v/>
      </c>
      <c r="BN52" s="62">
        <f t="shared" si="21"/>
        <v>2.0783333333333331</v>
      </c>
      <c r="BO52" s="62">
        <f t="shared" si="22"/>
        <v>3.3333333333333335</v>
      </c>
      <c r="BP52" s="9">
        <f t="shared" si="23"/>
        <v>0.24148408223121126</v>
      </c>
      <c r="BQ52" s="9">
        <f t="shared" si="24"/>
        <v>0.2292510108011678</v>
      </c>
      <c r="BR52" s="9">
        <f t="shared" si="25"/>
        <v>0.23981602983131631</v>
      </c>
      <c r="BS52" s="9" t="str">
        <f t="shared" si="26"/>
        <v/>
      </c>
      <c r="BT52" s="9" t="str">
        <f t="shared" si="27"/>
        <v/>
      </c>
      <c r="BU52" s="9" t="str">
        <f t="shared" si="28"/>
        <v/>
      </c>
      <c r="BV52" s="9" t="str">
        <f t="shared" si="29"/>
        <v/>
      </c>
      <c r="BW52" s="9" t="str">
        <f t="shared" si="30"/>
        <v/>
      </c>
      <c r="BX52" s="9" t="str">
        <f t="shared" si="31"/>
        <v/>
      </c>
      <c r="BY52" s="9" t="str">
        <f t="shared" si="32"/>
        <v/>
      </c>
      <c r="BZ52" s="9">
        <f t="shared" si="33"/>
        <v>0.10059752155448884</v>
      </c>
      <c r="CA52" s="9">
        <f t="shared" si="34"/>
        <v>0.10071380352271636</v>
      </c>
      <c r="CB52" s="9">
        <f t="shared" si="35"/>
        <v>9.6388176587996283E-2</v>
      </c>
      <c r="CC52" s="9" t="str">
        <f t="shared" si="36"/>
        <v/>
      </c>
      <c r="CD52" s="9" t="str">
        <f t="shared" si="37"/>
        <v/>
      </c>
      <c r="CE52" s="9" t="str">
        <f t="shared" si="38"/>
        <v/>
      </c>
      <c r="CF52" s="9" t="str">
        <f t="shared" si="39"/>
        <v/>
      </c>
      <c r="CG52" s="9" t="str">
        <f t="shared" si="40"/>
        <v/>
      </c>
      <c r="CH52" s="9" t="str">
        <f t="shared" si="41"/>
        <v/>
      </c>
      <c r="CI52" s="9" t="str">
        <f t="shared" si="42"/>
        <v/>
      </c>
    </row>
    <row r="53" spans="1:87">
      <c r="A53" s="188"/>
      <c r="B53" s="57" t="str">
        <f>IF('Gene Table'!D52="","",'Gene Table'!D52)</f>
        <v>NM_001641</v>
      </c>
      <c r="C53" s="57" t="s">
        <v>1792</v>
      </c>
      <c r="D53" s="60">
        <f>IF(SUM('Test Sample Data'!D$3:D$98)&gt;10,IF(AND(ISNUMBER('Test Sample Data'!D52),'Test Sample Data'!D52&lt;$B$1, 'Test Sample Data'!D52&gt;0),'Test Sample Data'!D52,$B$1),"")</f>
        <v>24.07</v>
      </c>
      <c r="E53" s="60">
        <f>IF(SUM('Test Sample Data'!E$3:E$98)&gt;10,IF(AND(ISNUMBER('Test Sample Data'!E52),'Test Sample Data'!E52&lt;$B$1, 'Test Sample Data'!E52&gt;0),'Test Sample Data'!E52,$B$1),"")</f>
        <v>24.15</v>
      </c>
      <c r="F53" s="60">
        <f>IF(SUM('Test Sample Data'!F$3:F$98)&gt;10,IF(AND(ISNUMBER('Test Sample Data'!F52),'Test Sample Data'!F52&lt;$B$1, 'Test Sample Data'!F52&gt;0),'Test Sample Data'!F52,$B$1),"")</f>
        <v>24.13</v>
      </c>
      <c r="G53" s="60" t="str">
        <f>IF(SUM('Test Sample Data'!G$3:G$98)&gt;10,IF(AND(ISNUMBER('Test Sample Data'!G52),'Test Sample Data'!G52&lt;$B$1, 'Test Sample Data'!G52&gt;0),'Test Sample Data'!G52,$B$1),"")</f>
        <v/>
      </c>
      <c r="H53" s="60" t="str">
        <f>IF(SUM('Test Sample Data'!H$3:H$98)&gt;10,IF(AND(ISNUMBER('Test Sample Data'!H52),'Test Sample Data'!H52&lt;$B$1, 'Test Sample Data'!H52&gt;0),'Test Sample Data'!H52,$B$1),"")</f>
        <v/>
      </c>
      <c r="I53" s="60" t="str">
        <f>IF(SUM('Test Sample Data'!I$3:I$98)&gt;10,IF(AND(ISNUMBER('Test Sample Data'!I52),'Test Sample Data'!I52&lt;$B$1, 'Test Sample Data'!I52&gt;0),'Test Sample Data'!I52,$B$1),"")</f>
        <v/>
      </c>
      <c r="J53" s="60" t="str">
        <f>IF(SUM('Test Sample Data'!J$3:J$98)&gt;10,IF(AND(ISNUMBER('Test Sample Data'!J52),'Test Sample Data'!J52&lt;$B$1, 'Test Sample Data'!J52&gt;0),'Test Sample Data'!J52,$B$1),"")</f>
        <v/>
      </c>
      <c r="K53" s="60" t="str">
        <f>IF(SUM('Test Sample Data'!K$3:K$98)&gt;10,IF(AND(ISNUMBER('Test Sample Data'!K52),'Test Sample Data'!K52&lt;$B$1, 'Test Sample Data'!K52&gt;0),'Test Sample Data'!K52,$B$1),"")</f>
        <v/>
      </c>
      <c r="L53" s="60" t="str">
        <f>IF(SUM('Test Sample Data'!L$3:L$98)&gt;10,IF(AND(ISNUMBER('Test Sample Data'!L52),'Test Sample Data'!L52&lt;$B$1, 'Test Sample Data'!L52&gt;0),'Test Sample Data'!L52,$B$1),"")</f>
        <v/>
      </c>
      <c r="M53" s="60" t="str">
        <f>IF(SUM('Test Sample Data'!M$3:M$98)&gt;10,IF(AND(ISNUMBER('Test Sample Data'!M52),'Test Sample Data'!M52&lt;$B$1, 'Test Sample Data'!M52&gt;0),'Test Sample Data'!M52,$B$1),"")</f>
        <v/>
      </c>
      <c r="N53" s="60" t="str">
        <f>'Gene Table'!D52</f>
        <v>NM_001641</v>
      </c>
      <c r="O53" s="57" t="s">
        <v>1792</v>
      </c>
      <c r="P53" s="60">
        <f>IF(SUM('Control Sample Data'!D$3:D$98)&gt;10,IF(AND(ISNUMBER('Control Sample Data'!D52),'Control Sample Data'!D52&lt;$B$1, 'Control Sample Data'!D52&gt;0),'Control Sample Data'!D52,$B$1),"")</f>
        <v>27.38</v>
      </c>
      <c r="Q53" s="60">
        <f>IF(SUM('Control Sample Data'!E$3:E$98)&gt;10,IF(AND(ISNUMBER('Control Sample Data'!E52),'Control Sample Data'!E52&lt;$B$1, 'Control Sample Data'!E52&gt;0),'Control Sample Data'!E52,$B$1),"")</f>
        <v>27.53</v>
      </c>
      <c r="R53" s="60">
        <f>IF(SUM('Control Sample Data'!F$3:F$98)&gt;10,IF(AND(ISNUMBER('Control Sample Data'!F52),'Control Sample Data'!F52&lt;$B$1, 'Control Sample Data'!F52&gt;0),'Control Sample Data'!F52,$B$1),"")</f>
        <v>27.6</v>
      </c>
      <c r="S53" s="60" t="str">
        <f>IF(SUM('Control Sample Data'!G$3:G$98)&gt;10,IF(AND(ISNUMBER('Control Sample Data'!G52),'Control Sample Data'!G52&lt;$B$1, 'Control Sample Data'!G52&gt;0),'Control Sample Data'!G52,$B$1),"")</f>
        <v/>
      </c>
      <c r="T53" s="60" t="str">
        <f>IF(SUM('Control Sample Data'!H$3:H$98)&gt;10,IF(AND(ISNUMBER('Control Sample Data'!H52),'Control Sample Data'!H52&lt;$B$1, 'Control Sample Data'!H52&gt;0),'Control Sample Data'!H52,$B$1),"")</f>
        <v/>
      </c>
      <c r="U53" s="60" t="str">
        <f>IF(SUM('Control Sample Data'!I$3:I$98)&gt;10,IF(AND(ISNUMBER('Control Sample Data'!I52),'Control Sample Data'!I52&lt;$B$1, 'Control Sample Data'!I52&gt;0),'Control Sample Data'!I52,$B$1),"")</f>
        <v/>
      </c>
      <c r="V53" s="60" t="str">
        <f>IF(SUM('Control Sample Data'!J$3:J$98)&gt;10,IF(AND(ISNUMBER('Control Sample Data'!J52),'Control Sample Data'!J52&lt;$B$1, 'Control Sample Data'!J52&gt;0),'Control Sample Data'!J52,$B$1),"")</f>
        <v/>
      </c>
      <c r="W53" s="60" t="str">
        <f>IF(SUM('Control Sample Data'!K$3:K$98)&gt;10,IF(AND(ISNUMBER('Control Sample Data'!K52),'Control Sample Data'!K52&lt;$B$1, 'Control Sample Data'!K52&gt;0),'Control Sample Data'!K52,$B$1),"")</f>
        <v/>
      </c>
      <c r="X53" s="60" t="str">
        <f>IF(SUM('Control Sample Data'!L$3:L$98)&gt;10,IF(AND(ISNUMBER('Control Sample Data'!L52),'Control Sample Data'!L52&lt;$B$1, 'Control Sample Data'!L52&gt;0),'Control Sample Data'!L52,$B$1),"")</f>
        <v/>
      </c>
      <c r="Y53" s="60" t="str">
        <f>IF(SUM('Control Sample Data'!M$3:M$98)&gt;10,IF(AND(ISNUMBER('Control Sample Data'!M52),'Control Sample Data'!M52&lt;$B$1, 'Control Sample Data'!M52&gt;0),'Control Sample Data'!M52,$B$1),"")</f>
        <v/>
      </c>
      <c r="AT53" s="74">
        <f t="shared" si="44"/>
        <v>1.0100000000000016</v>
      </c>
      <c r="AU53" s="74">
        <f t="shared" si="45"/>
        <v>1.004999999999999</v>
      </c>
      <c r="AV53" s="74">
        <f t="shared" si="46"/>
        <v>0.96999999999999886</v>
      </c>
      <c r="AW53" s="74" t="str">
        <f t="shared" si="47"/>
        <v/>
      </c>
      <c r="AX53" s="74" t="str">
        <f t="shared" si="48"/>
        <v/>
      </c>
      <c r="AY53" s="74" t="str">
        <f t="shared" si="49"/>
        <v/>
      </c>
      <c r="AZ53" s="74" t="str">
        <f t="shared" si="50"/>
        <v/>
      </c>
      <c r="BA53" s="74" t="str">
        <f t="shared" si="51"/>
        <v/>
      </c>
      <c r="BB53" s="74" t="str">
        <f t="shared" si="52"/>
        <v/>
      </c>
      <c r="BC53" s="74" t="str">
        <f t="shared" si="53"/>
        <v/>
      </c>
      <c r="BD53" s="74">
        <f t="shared" si="54"/>
        <v>3.1033333333333317</v>
      </c>
      <c r="BE53" s="74">
        <f t="shared" si="55"/>
        <v>3.2216666666666676</v>
      </c>
      <c r="BF53" s="74">
        <f t="shared" si="56"/>
        <v>3.1950000000000003</v>
      </c>
      <c r="BG53" s="74" t="str">
        <f t="shared" si="57"/>
        <v/>
      </c>
      <c r="BH53" s="74" t="str">
        <f t="shared" si="58"/>
        <v/>
      </c>
      <c r="BI53" s="74" t="str">
        <f t="shared" si="59"/>
        <v/>
      </c>
      <c r="BJ53" s="74" t="str">
        <f t="shared" si="60"/>
        <v/>
      </c>
      <c r="BK53" s="74" t="str">
        <f t="shared" si="61"/>
        <v/>
      </c>
      <c r="BL53" s="74" t="str">
        <f t="shared" si="62"/>
        <v/>
      </c>
      <c r="BM53" s="74" t="str">
        <f t="shared" si="63"/>
        <v/>
      </c>
      <c r="BN53" s="62">
        <f t="shared" si="21"/>
        <v>0.99499999999999977</v>
      </c>
      <c r="BO53" s="62">
        <f t="shared" si="22"/>
        <v>3.1733333333333333</v>
      </c>
      <c r="BP53" s="9">
        <f t="shared" si="23"/>
        <v>0.49654624771851746</v>
      </c>
      <c r="BQ53" s="9">
        <f t="shared" si="24"/>
        <v>0.49827013141393423</v>
      </c>
      <c r="BR53" s="9">
        <f t="shared" si="25"/>
        <v>0.51050606285359701</v>
      </c>
      <c r="BS53" s="9" t="str">
        <f t="shared" si="26"/>
        <v/>
      </c>
      <c r="BT53" s="9" t="str">
        <f t="shared" si="27"/>
        <v/>
      </c>
      <c r="BU53" s="9" t="str">
        <f t="shared" si="28"/>
        <v/>
      </c>
      <c r="BV53" s="9" t="str">
        <f t="shared" si="29"/>
        <v/>
      </c>
      <c r="BW53" s="9" t="str">
        <f t="shared" si="30"/>
        <v/>
      </c>
      <c r="BX53" s="9" t="str">
        <f t="shared" si="31"/>
        <v/>
      </c>
      <c r="BY53" s="9" t="str">
        <f t="shared" si="32"/>
        <v/>
      </c>
      <c r="BZ53" s="9">
        <f t="shared" si="33"/>
        <v>0.11635996451223479</v>
      </c>
      <c r="CA53" s="9">
        <f t="shared" si="34"/>
        <v>0.10719676943104543</v>
      </c>
      <c r="CB53" s="9">
        <f t="shared" si="35"/>
        <v>0.10919661198958677</v>
      </c>
      <c r="CC53" s="9" t="str">
        <f t="shared" si="36"/>
        <v/>
      </c>
      <c r="CD53" s="9" t="str">
        <f t="shared" si="37"/>
        <v/>
      </c>
      <c r="CE53" s="9" t="str">
        <f t="shared" si="38"/>
        <v/>
      </c>
      <c r="CF53" s="9" t="str">
        <f t="shared" si="39"/>
        <v/>
      </c>
      <c r="CG53" s="9" t="str">
        <f t="shared" si="40"/>
        <v/>
      </c>
      <c r="CH53" s="9" t="str">
        <f t="shared" si="41"/>
        <v/>
      </c>
      <c r="CI53" s="9" t="str">
        <f t="shared" si="42"/>
        <v/>
      </c>
    </row>
    <row r="54" spans="1:87">
      <c r="A54" s="188"/>
      <c r="B54" s="57" t="str">
        <f>IF('Gene Table'!D53="","",'Gene Table'!D53)</f>
        <v>NM_000410</v>
      </c>
      <c r="C54" s="57" t="s">
        <v>1793</v>
      </c>
      <c r="D54" s="60">
        <f>IF(SUM('Test Sample Data'!D$3:D$98)&gt;10,IF(AND(ISNUMBER('Test Sample Data'!D53),'Test Sample Data'!D53&lt;$B$1, 'Test Sample Data'!D53&gt;0),'Test Sample Data'!D53,$B$1),"")</f>
        <v>27.61</v>
      </c>
      <c r="E54" s="60">
        <f>IF(SUM('Test Sample Data'!E$3:E$98)&gt;10,IF(AND(ISNUMBER('Test Sample Data'!E53),'Test Sample Data'!E53&lt;$B$1, 'Test Sample Data'!E53&gt;0),'Test Sample Data'!E53,$B$1),"")</f>
        <v>27.81</v>
      </c>
      <c r="F54" s="60">
        <f>IF(SUM('Test Sample Data'!F$3:F$98)&gt;10,IF(AND(ISNUMBER('Test Sample Data'!F53),'Test Sample Data'!F53&lt;$B$1, 'Test Sample Data'!F53&gt;0),'Test Sample Data'!F53,$B$1),"")</f>
        <v>27.71</v>
      </c>
      <c r="G54" s="60" t="str">
        <f>IF(SUM('Test Sample Data'!G$3:G$98)&gt;10,IF(AND(ISNUMBER('Test Sample Data'!G53),'Test Sample Data'!G53&lt;$B$1, 'Test Sample Data'!G53&gt;0),'Test Sample Data'!G53,$B$1),"")</f>
        <v/>
      </c>
      <c r="H54" s="60" t="str">
        <f>IF(SUM('Test Sample Data'!H$3:H$98)&gt;10,IF(AND(ISNUMBER('Test Sample Data'!H53),'Test Sample Data'!H53&lt;$B$1, 'Test Sample Data'!H53&gt;0),'Test Sample Data'!H53,$B$1),"")</f>
        <v/>
      </c>
      <c r="I54" s="60" t="str">
        <f>IF(SUM('Test Sample Data'!I$3:I$98)&gt;10,IF(AND(ISNUMBER('Test Sample Data'!I53),'Test Sample Data'!I53&lt;$B$1, 'Test Sample Data'!I53&gt;0),'Test Sample Data'!I53,$B$1),"")</f>
        <v/>
      </c>
      <c r="J54" s="60" t="str">
        <f>IF(SUM('Test Sample Data'!J$3:J$98)&gt;10,IF(AND(ISNUMBER('Test Sample Data'!J53),'Test Sample Data'!J53&lt;$B$1, 'Test Sample Data'!J53&gt;0),'Test Sample Data'!J53,$B$1),"")</f>
        <v/>
      </c>
      <c r="K54" s="60" t="str">
        <f>IF(SUM('Test Sample Data'!K$3:K$98)&gt;10,IF(AND(ISNUMBER('Test Sample Data'!K53),'Test Sample Data'!K53&lt;$B$1, 'Test Sample Data'!K53&gt;0),'Test Sample Data'!K53,$B$1),"")</f>
        <v/>
      </c>
      <c r="L54" s="60" t="str">
        <f>IF(SUM('Test Sample Data'!L$3:L$98)&gt;10,IF(AND(ISNUMBER('Test Sample Data'!L53),'Test Sample Data'!L53&lt;$B$1, 'Test Sample Data'!L53&gt;0),'Test Sample Data'!L53,$B$1),"")</f>
        <v/>
      </c>
      <c r="M54" s="60" t="str">
        <f>IF(SUM('Test Sample Data'!M$3:M$98)&gt;10,IF(AND(ISNUMBER('Test Sample Data'!M53),'Test Sample Data'!M53&lt;$B$1, 'Test Sample Data'!M53&gt;0),'Test Sample Data'!M53,$B$1),"")</f>
        <v/>
      </c>
      <c r="N54" s="60" t="str">
        <f>'Gene Table'!D53</f>
        <v>NM_000410</v>
      </c>
      <c r="O54" s="57" t="s">
        <v>1793</v>
      </c>
      <c r="P54" s="60">
        <f>IF(SUM('Control Sample Data'!D$3:D$98)&gt;10,IF(AND(ISNUMBER('Control Sample Data'!D53),'Control Sample Data'!D53&lt;$B$1, 'Control Sample Data'!D53&gt;0),'Control Sample Data'!D53,$B$1),"")</f>
        <v>28.59</v>
      </c>
      <c r="Q54" s="60">
        <f>IF(SUM('Control Sample Data'!E$3:E$98)&gt;10,IF(AND(ISNUMBER('Control Sample Data'!E53),'Control Sample Data'!E53&lt;$B$1, 'Control Sample Data'!E53&gt;0),'Control Sample Data'!E53,$B$1),"")</f>
        <v>28.6</v>
      </c>
      <c r="R54" s="60">
        <f>IF(SUM('Control Sample Data'!F$3:F$98)&gt;10,IF(AND(ISNUMBER('Control Sample Data'!F53),'Control Sample Data'!F53&lt;$B$1, 'Control Sample Data'!F53&gt;0),'Control Sample Data'!F53,$B$1),"")</f>
        <v>28.69</v>
      </c>
      <c r="S54" s="60" t="str">
        <f>IF(SUM('Control Sample Data'!G$3:G$98)&gt;10,IF(AND(ISNUMBER('Control Sample Data'!G53),'Control Sample Data'!G53&lt;$B$1, 'Control Sample Data'!G53&gt;0),'Control Sample Data'!G53,$B$1),"")</f>
        <v/>
      </c>
      <c r="T54" s="60" t="str">
        <f>IF(SUM('Control Sample Data'!H$3:H$98)&gt;10,IF(AND(ISNUMBER('Control Sample Data'!H53),'Control Sample Data'!H53&lt;$B$1, 'Control Sample Data'!H53&gt;0),'Control Sample Data'!H53,$B$1),"")</f>
        <v/>
      </c>
      <c r="U54" s="60" t="str">
        <f>IF(SUM('Control Sample Data'!I$3:I$98)&gt;10,IF(AND(ISNUMBER('Control Sample Data'!I53),'Control Sample Data'!I53&lt;$B$1, 'Control Sample Data'!I53&gt;0),'Control Sample Data'!I53,$B$1),"")</f>
        <v/>
      </c>
      <c r="V54" s="60" t="str">
        <f>IF(SUM('Control Sample Data'!J$3:J$98)&gt;10,IF(AND(ISNUMBER('Control Sample Data'!J53),'Control Sample Data'!J53&lt;$B$1, 'Control Sample Data'!J53&gt;0),'Control Sample Data'!J53,$B$1),"")</f>
        <v/>
      </c>
      <c r="W54" s="60" t="str">
        <f>IF(SUM('Control Sample Data'!K$3:K$98)&gt;10,IF(AND(ISNUMBER('Control Sample Data'!K53),'Control Sample Data'!K53&lt;$B$1, 'Control Sample Data'!K53&gt;0),'Control Sample Data'!K53,$B$1),"")</f>
        <v/>
      </c>
      <c r="X54" s="60" t="str">
        <f>IF(SUM('Control Sample Data'!L$3:L$98)&gt;10,IF(AND(ISNUMBER('Control Sample Data'!L53),'Control Sample Data'!L53&lt;$B$1, 'Control Sample Data'!L53&gt;0),'Control Sample Data'!L53,$B$1),"")</f>
        <v/>
      </c>
      <c r="Y54" s="60" t="str">
        <f>IF(SUM('Control Sample Data'!M$3:M$98)&gt;10,IF(AND(ISNUMBER('Control Sample Data'!M53),'Control Sample Data'!M53&lt;$B$1, 'Control Sample Data'!M53&gt;0),'Control Sample Data'!M53,$B$1),"")</f>
        <v/>
      </c>
      <c r="AT54" s="74">
        <f t="shared" si="44"/>
        <v>4.5500000000000007</v>
      </c>
      <c r="AU54" s="74">
        <f t="shared" si="45"/>
        <v>4.6649999999999991</v>
      </c>
      <c r="AV54" s="74">
        <f t="shared" si="46"/>
        <v>4.5500000000000007</v>
      </c>
      <c r="AW54" s="74" t="str">
        <f t="shared" si="47"/>
        <v/>
      </c>
      <c r="AX54" s="74" t="str">
        <f t="shared" si="48"/>
        <v/>
      </c>
      <c r="AY54" s="74" t="str">
        <f t="shared" si="49"/>
        <v/>
      </c>
      <c r="AZ54" s="74" t="str">
        <f t="shared" si="50"/>
        <v/>
      </c>
      <c r="BA54" s="74" t="str">
        <f t="shared" si="51"/>
        <v/>
      </c>
      <c r="BB54" s="74" t="str">
        <f t="shared" si="52"/>
        <v/>
      </c>
      <c r="BC54" s="74" t="str">
        <f t="shared" si="53"/>
        <v/>
      </c>
      <c r="BD54" s="74">
        <f t="shared" si="54"/>
        <v>4.3133333333333326</v>
      </c>
      <c r="BE54" s="74">
        <f t="shared" si="55"/>
        <v>4.2916666666666679</v>
      </c>
      <c r="BF54" s="74">
        <f t="shared" si="56"/>
        <v>4.2850000000000001</v>
      </c>
      <c r="BG54" s="74" t="str">
        <f t="shared" si="57"/>
        <v/>
      </c>
      <c r="BH54" s="74" t="str">
        <f t="shared" si="58"/>
        <v/>
      </c>
      <c r="BI54" s="74" t="str">
        <f t="shared" si="59"/>
        <v/>
      </c>
      <c r="BJ54" s="74" t="str">
        <f t="shared" si="60"/>
        <v/>
      </c>
      <c r="BK54" s="74" t="str">
        <f t="shared" si="61"/>
        <v/>
      </c>
      <c r="BL54" s="74" t="str">
        <f t="shared" si="62"/>
        <v/>
      </c>
      <c r="BM54" s="74" t="str">
        <f t="shared" si="63"/>
        <v/>
      </c>
      <c r="BN54" s="62">
        <f t="shared" si="21"/>
        <v>4.5883333333333338</v>
      </c>
      <c r="BO54" s="62">
        <f t="shared" si="22"/>
        <v>4.2966666666666669</v>
      </c>
      <c r="BP54" s="9">
        <f t="shared" si="23"/>
        <v>4.2688758023574837E-2</v>
      </c>
      <c r="BQ54" s="9">
        <f t="shared" si="24"/>
        <v>3.9418044025976574E-2</v>
      </c>
      <c r="BR54" s="9">
        <f t="shared" si="25"/>
        <v>4.2688758023574837E-2</v>
      </c>
      <c r="BS54" s="9" t="str">
        <f t="shared" si="26"/>
        <v/>
      </c>
      <c r="BT54" s="9" t="str">
        <f t="shared" si="27"/>
        <v/>
      </c>
      <c r="BU54" s="9" t="str">
        <f t="shared" si="28"/>
        <v/>
      </c>
      <c r="BV54" s="9" t="str">
        <f t="shared" si="29"/>
        <v/>
      </c>
      <c r="BW54" s="9" t="str">
        <f t="shared" si="30"/>
        <v/>
      </c>
      <c r="BX54" s="9" t="str">
        <f t="shared" si="31"/>
        <v/>
      </c>
      <c r="BY54" s="9" t="str">
        <f t="shared" si="32"/>
        <v/>
      </c>
      <c r="BZ54" s="9">
        <f t="shared" si="33"/>
        <v>5.029876077724442E-2</v>
      </c>
      <c r="CA54" s="9">
        <f t="shared" si="34"/>
        <v>5.1059857913784319E-2</v>
      </c>
      <c r="CB54" s="9">
        <f t="shared" si="35"/>
        <v>5.129635055065615E-2</v>
      </c>
      <c r="CC54" s="9" t="str">
        <f t="shared" si="36"/>
        <v/>
      </c>
      <c r="CD54" s="9" t="str">
        <f t="shared" si="37"/>
        <v/>
      </c>
      <c r="CE54" s="9" t="str">
        <f t="shared" si="38"/>
        <v/>
      </c>
      <c r="CF54" s="9" t="str">
        <f t="shared" si="39"/>
        <v/>
      </c>
      <c r="CG54" s="9" t="str">
        <f t="shared" si="40"/>
        <v/>
      </c>
      <c r="CH54" s="9" t="str">
        <f t="shared" si="41"/>
        <v/>
      </c>
      <c r="CI54" s="9" t="str">
        <f t="shared" si="42"/>
        <v/>
      </c>
    </row>
    <row r="55" spans="1:87">
      <c r="A55" s="188"/>
      <c r="B55" s="57" t="str">
        <f>IF('Gene Table'!D54="","",'Gene Table'!D54)</f>
        <v>NM_000179</v>
      </c>
      <c r="C55" s="57" t="s">
        <v>1794</v>
      </c>
      <c r="D55" s="60">
        <f>IF(SUM('Test Sample Data'!D$3:D$98)&gt;10,IF(AND(ISNUMBER('Test Sample Data'!D54),'Test Sample Data'!D54&lt;$B$1, 'Test Sample Data'!D54&gt;0),'Test Sample Data'!D54,$B$1),"")</f>
        <v>26.2</v>
      </c>
      <c r="E55" s="60">
        <f>IF(SUM('Test Sample Data'!E$3:E$98)&gt;10,IF(AND(ISNUMBER('Test Sample Data'!E54),'Test Sample Data'!E54&lt;$B$1, 'Test Sample Data'!E54&gt;0),'Test Sample Data'!E54,$B$1),"")</f>
        <v>26.16</v>
      </c>
      <c r="F55" s="60">
        <f>IF(SUM('Test Sample Data'!F$3:F$98)&gt;10,IF(AND(ISNUMBER('Test Sample Data'!F54),'Test Sample Data'!F54&lt;$B$1, 'Test Sample Data'!F54&gt;0),'Test Sample Data'!F54,$B$1),"")</f>
        <v>26.18</v>
      </c>
      <c r="G55" s="60" t="str">
        <f>IF(SUM('Test Sample Data'!G$3:G$98)&gt;10,IF(AND(ISNUMBER('Test Sample Data'!G54),'Test Sample Data'!G54&lt;$B$1, 'Test Sample Data'!G54&gt;0),'Test Sample Data'!G54,$B$1),"")</f>
        <v/>
      </c>
      <c r="H55" s="60" t="str">
        <f>IF(SUM('Test Sample Data'!H$3:H$98)&gt;10,IF(AND(ISNUMBER('Test Sample Data'!H54),'Test Sample Data'!H54&lt;$B$1, 'Test Sample Data'!H54&gt;0),'Test Sample Data'!H54,$B$1),"")</f>
        <v/>
      </c>
      <c r="I55" s="60" t="str">
        <f>IF(SUM('Test Sample Data'!I$3:I$98)&gt;10,IF(AND(ISNUMBER('Test Sample Data'!I54),'Test Sample Data'!I54&lt;$B$1, 'Test Sample Data'!I54&gt;0),'Test Sample Data'!I54,$B$1),"")</f>
        <v/>
      </c>
      <c r="J55" s="60" t="str">
        <f>IF(SUM('Test Sample Data'!J$3:J$98)&gt;10,IF(AND(ISNUMBER('Test Sample Data'!J54),'Test Sample Data'!J54&lt;$B$1, 'Test Sample Data'!J54&gt;0),'Test Sample Data'!J54,$B$1),"")</f>
        <v/>
      </c>
      <c r="K55" s="60" t="str">
        <f>IF(SUM('Test Sample Data'!K$3:K$98)&gt;10,IF(AND(ISNUMBER('Test Sample Data'!K54),'Test Sample Data'!K54&lt;$B$1, 'Test Sample Data'!K54&gt;0),'Test Sample Data'!K54,$B$1),"")</f>
        <v/>
      </c>
      <c r="L55" s="60" t="str">
        <f>IF(SUM('Test Sample Data'!L$3:L$98)&gt;10,IF(AND(ISNUMBER('Test Sample Data'!L54),'Test Sample Data'!L54&lt;$B$1, 'Test Sample Data'!L54&gt;0),'Test Sample Data'!L54,$B$1),"")</f>
        <v/>
      </c>
      <c r="M55" s="60" t="str">
        <f>IF(SUM('Test Sample Data'!M$3:M$98)&gt;10,IF(AND(ISNUMBER('Test Sample Data'!M54),'Test Sample Data'!M54&lt;$B$1, 'Test Sample Data'!M54&gt;0),'Test Sample Data'!M54,$B$1),"")</f>
        <v/>
      </c>
      <c r="N55" s="60" t="str">
        <f>'Gene Table'!D54</f>
        <v>NM_000179</v>
      </c>
      <c r="O55" s="57" t="s">
        <v>1794</v>
      </c>
      <c r="P55" s="60">
        <f>IF(SUM('Control Sample Data'!D$3:D$98)&gt;10,IF(AND(ISNUMBER('Control Sample Data'!D54),'Control Sample Data'!D54&lt;$B$1, 'Control Sample Data'!D54&gt;0),'Control Sample Data'!D54,$B$1),"")</f>
        <v>26.91</v>
      </c>
      <c r="Q55" s="60">
        <f>IF(SUM('Control Sample Data'!E$3:E$98)&gt;10,IF(AND(ISNUMBER('Control Sample Data'!E54),'Control Sample Data'!E54&lt;$B$1, 'Control Sample Data'!E54&gt;0),'Control Sample Data'!E54,$B$1),"")</f>
        <v>26.96</v>
      </c>
      <c r="R55" s="60">
        <f>IF(SUM('Control Sample Data'!F$3:F$98)&gt;10,IF(AND(ISNUMBER('Control Sample Data'!F54),'Control Sample Data'!F54&lt;$B$1, 'Control Sample Data'!F54&gt;0),'Control Sample Data'!F54,$B$1),"")</f>
        <v>27.14</v>
      </c>
      <c r="S55" s="60" t="str">
        <f>IF(SUM('Control Sample Data'!G$3:G$98)&gt;10,IF(AND(ISNUMBER('Control Sample Data'!G54),'Control Sample Data'!G54&lt;$B$1, 'Control Sample Data'!G54&gt;0),'Control Sample Data'!G54,$B$1),"")</f>
        <v/>
      </c>
      <c r="T55" s="60" t="str">
        <f>IF(SUM('Control Sample Data'!H$3:H$98)&gt;10,IF(AND(ISNUMBER('Control Sample Data'!H54),'Control Sample Data'!H54&lt;$B$1, 'Control Sample Data'!H54&gt;0),'Control Sample Data'!H54,$B$1),"")</f>
        <v/>
      </c>
      <c r="U55" s="60" t="str">
        <f>IF(SUM('Control Sample Data'!I$3:I$98)&gt;10,IF(AND(ISNUMBER('Control Sample Data'!I54),'Control Sample Data'!I54&lt;$B$1, 'Control Sample Data'!I54&gt;0),'Control Sample Data'!I54,$B$1),"")</f>
        <v/>
      </c>
      <c r="V55" s="60" t="str">
        <f>IF(SUM('Control Sample Data'!J$3:J$98)&gt;10,IF(AND(ISNUMBER('Control Sample Data'!J54),'Control Sample Data'!J54&lt;$B$1, 'Control Sample Data'!J54&gt;0),'Control Sample Data'!J54,$B$1),"")</f>
        <v/>
      </c>
      <c r="W55" s="60" t="str">
        <f>IF(SUM('Control Sample Data'!K$3:K$98)&gt;10,IF(AND(ISNUMBER('Control Sample Data'!K54),'Control Sample Data'!K54&lt;$B$1, 'Control Sample Data'!K54&gt;0),'Control Sample Data'!K54,$B$1),"")</f>
        <v/>
      </c>
      <c r="X55" s="60" t="str">
        <f>IF(SUM('Control Sample Data'!L$3:L$98)&gt;10,IF(AND(ISNUMBER('Control Sample Data'!L54),'Control Sample Data'!L54&lt;$B$1, 'Control Sample Data'!L54&gt;0),'Control Sample Data'!L54,$B$1),"")</f>
        <v/>
      </c>
      <c r="Y55" s="60" t="str">
        <f>IF(SUM('Control Sample Data'!M$3:M$98)&gt;10,IF(AND(ISNUMBER('Control Sample Data'!M54),'Control Sample Data'!M54&lt;$B$1, 'Control Sample Data'!M54&gt;0),'Control Sample Data'!M54,$B$1),"")</f>
        <v/>
      </c>
      <c r="AT55" s="74">
        <f t="shared" si="44"/>
        <v>3.1400000000000006</v>
      </c>
      <c r="AU55" s="74">
        <f t="shared" si="45"/>
        <v>3.0150000000000006</v>
      </c>
      <c r="AV55" s="74">
        <f t="shared" si="46"/>
        <v>3.0199999999999996</v>
      </c>
      <c r="AW55" s="74" t="str">
        <f t="shared" si="47"/>
        <v/>
      </c>
      <c r="AX55" s="74" t="str">
        <f t="shared" si="48"/>
        <v/>
      </c>
      <c r="AY55" s="74" t="str">
        <f t="shared" si="49"/>
        <v/>
      </c>
      <c r="AZ55" s="74" t="str">
        <f t="shared" si="50"/>
        <v/>
      </c>
      <c r="BA55" s="74" t="str">
        <f t="shared" si="51"/>
        <v/>
      </c>
      <c r="BB55" s="74" t="str">
        <f t="shared" si="52"/>
        <v/>
      </c>
      <c r="BC55" s="74" t="str">
        <f t="shared" si="53"/>
        <v/>
      </c>
      <c r="BD55" s="74">
        <f t="shared" si="54"/>
        <v>2.6333333333333329</v>
      </c>
      <c r="BE55" s="74">
        <f t="shared" si="55"/>
        <v>2.6516666666666673</v>
      </c>
      <c r="BF55" s="74">
        <f t="shared" si="56"/>
        <v>2.7349999999999994</v>
      </c>
      <c r="BG55" s="74" t="str">
        <f t="shared" si="57"/>
        <v/>
      </c>
      <c r="BH55" s="74" t="str">
        <f t="shared" si="58"/>
        <v/>
      </c>
      <c r="BI55" s="74" t="str">
        <f t="shared" si="59"/>
        <v/>
      </c>
      <c r="BJ55" s="74" t="str">
        <f t="shared" si="60"/>
        <v/>
      </c>
      <c r="BK55" s="74" t="str">
        <f t="shared" si="61"/>
        <v/>
      </c>
      <c r="BL55" s="74" t="str">
        <f t="shared" si="62"/>
        <v/>
      </c>
      <c r="BM55" s="74" t="str">
        <f t="shared" si="63"/>
        <v/>
      </c>
      <c r="BN55" s="62">
        <f t="shared" si="21"/>
        <v>3.0583333333333336</v>
      </c>
      <c r="BO55" s="62">
        <f t="shared" si="22"/>
        <v>2.6733333333333333</v>
      </c>
      <c r="BP55" s="9">
        <f t="shared" si="23"/>
        <v>0.11343989441464507</v>
      </c>
      <c r="BQ55" s="9">
        <f t="shared" si="24"/>
        <v>0.12370708205190084</v>
      </c>
      <c r="BR55" s="9">
        <f t="shared" si="25"/>
        <v>0.12327908806166996</v>
      </c>
      <c r="BS55" s="9" t="str">
        <f t="shared" si="26"/>
        <v/>
      </c>
      <c r="BT55" s="9" t="str">
        <f t="shared" si="27"/>
        <v/>
      </c>
      <c r="BU55" s="9" t="str">
        <f t="shared" si="28"/>
        <v/>
      </c>
      <c r="BV55" s="9" t="str">
        <f t="shared" si="29"/>
        <v/>
      </c>
      <c r="BW55" s="9" t="str">
        <f t="shared" si="30"/>
        <v/>
      </c>
      <c r="BX55" s="9" t="str">
        <f t="shared" si="31"/>
        <v/>
      </c>
      <c r="BY55" s="9" t="str">
        <f t="shared" si="32"/>
        <v/>
      </c>
      <c r="BZ55" s="9">
        <f t="shared" si="33"/>
        <v>0.16117128855494744</v>
      </c>
      <c r="CA55" s="9">
        <f t="shared" si="34"/>
        <v>0.15913613091567452</v>
      </c>
      <c r="CB55" s="9">
        <f t="shared" si="35"/>
        <v>0.1502045061908564</v>
      </c>
      <c r="CC55" s="9" t="str">
        <f t="shared" si="36"/>
        <v/>
      </c>
      <c r="CD55" s="9" t="str">
        <f t="shared" si="37"/>
        <v/>
      </c>
      <c r="CE55" s="9" t="str">
        <f t="shared" si="38"/>
        <v/>
      </c>
      <c r="CF55" s="9" t="str">
        <f t="shared" si="39"/>
        <v/>
      </c>
      <c r="CG55" s="9" t="str">
        <f t="shared" si="40"/>
        <v/>
      </c>
      <c r="CH55" s="9" t="str">
        <f t="shared" si="41"/>
        <v/>
      </c>
      <c r="CI55" s="9" t="str">
        <f t="shared" si="42"/>
        <v/>
      </c>
    </row>
    <row r="56" spans="1:87">
      <c r="A56" s="188"/>
      <c r="B56" s="57" t="str">
        <f>IF('Gene Table'!D55="","",'Gene Table'!D55)</f>
        <v>NM_001020825</v>
      </c>
      <c r="C56" s="57" t="s">
        <v>1795</v>
      </c>
      <c r="D56" s="60">
        <f>IF(SUM('Test Sample Data'!D$3:D$98)&gt;10,IF(AND(ISNUMBER('Test Sample Data'!D55),'Test Sample Data'!D55&lt;$B$1, 'Test Sample Data'!D55&gt;0),'Test Sample Data'!D55,$B$1),"")</f>
        <v>24.42</v>
      </c>
      <c r="E56" s="60">
        <f>IF(SUM('Test Sample Data'!E$3:E$98)&gt;10,IF(AND(ISNUMBER('Test Sample Data'!E55),'Test Sample Data'!E55&lt;$B$1, 'Test Sample Data'!E55&gt;0),'Test Sample Data'!E55,$B$1),"")</f>
        <v>24.52</v>
      </c>
      <c r="F56" s="60">
        <f>IF(SUM('Test Sample Data'!F$3:F$98)&gt;10,IF(AND(ISNUMBER('Test Sample Data'!F55),'Test Sample Data'!F55&lt;$B$1, 'Test Sample Data'!F55&gt;0),'Test Sample Data'!F55,$B$1),"")</f>
        <v>24.53</v>
      </c>
      <c r="G56" s="60" t="str">
        <f>IF(SUM('Test Sample Data'!G$3:G$98)&gt;10,IF(AND(ISNUMBER('Test Sample Data'!G55),'Test Sample Data'!G55&lt;$B$1, 'Test Sample Data'!G55&gt;0),'Test Sample Data'!G55,$B$1),"")</f>
        <v/>
      </c>
      <c r="H56" s="60" t="str">
        <f>IF(SUM('Test Sample Data'!H$3:H$98)&gt;10,IF(AND(ISNUMBER('Test Sample Data'!H55),'Test Sample Data'!H55&lt;$B$1, 'Test Sample Data'!H55&gt;0),'Test Sample Data'!H55,$B$1),"")</f>
        <v/>
      </c>
      <c r="I56" s="60" t="str">
        <f>IF(SUM('Test Sample Data'!I$3:I$98)&gt;10,IF(AND(ISNUMBER('Test Sample Data'!I55),'Test Sample Data'!I55&lt;$B$1, 'Test Sample Data'!I55&gt;0),'Test Sample Data'!I55,$B$1),"")</f>
        <v/>
      </c>
      <c r="J56" s="60" t="str">
        <f>IF(SUM('Test Sample Data'!J$3:J$98)&gt;10,IF(AND(ISNUMBER('Test Sample Data'!J55),'Test Sample Data'!J55&lt;$B$1, 'Test Sample Data'!J55&gt;0),'Test Sample Data'!J55,$B$1),"")</f>
        <v/>
      </c>
      <c r="K56" s="60" t="str">
        <f>IF(SUM('Test Sample Data'!K$3:K$98)&gt;10,IF(AND(ISNUMBER('Test Sample Data'!K55),'Test Sample Data'!K55&lt;$B$1, 'Test Sample Data'!K55&gt;0),'Test Sample Data'!K55,$B$1),"")</f>
        <v/>
      </c>
      <c r="L56" s="60" t="str">
        <f>IF(SUM('Test Sample Data'!L$3:L$98)&gt;10,IF(AND(ISNUMBER('Test Sample Data'!L55),'Test Sample Data'!L55&lt;$B$1, 'Test Sample Data'!L55&gt;0),'Test Sample Data'!L55,$B$1),"")</f>
        <v/>
      </c>
      <c r="M56" s="60" t="str">
        <f>IF(SUM('Test Sample Data'!M$3:M$98)&gt;10,IF(AND(ISNUMBER('Test Sample Data'!M55),'Test Sample Data'!M55&lt;$B$1, 'Test Sample Data'!M55&gt;0),'Test Sample Data'!M55,$B$1),"")</f>
        <v/>
      </c>
      <c r="N56" s="60" t="str">
        <f>'Gene Table'!D55</f>
        <v>NM_001020825</v>
      </c>
      <c r="O56" s="57" t="s">
        <v>1795</v>
      </c>
      <c r="P56" s="60">
        <f>IF(SUM('Control Sample Data'!D$3:D$98)&gt;10,IF(AND(ISNUMBER('Control Sample Data'!D55),'Control Sample Data'!D55&lt;$B$1, 'Control Sample Data'!D55&gt;0),'Control Sample Data'!D55,$B$1),"")</f>
        <v>27.07</v>
      </c>
      <c r="Q56" s="60">
        <f>IF(SUM('Control Sample Data'!E$3:E$98)&gt;10,IF(AND(ISNUMBER('Control Sample Data'!E55),'Control Sample Data'!E55&lt;$B$1, 'Control Sample Data'!E55&gt;0),'Control Sample Data'!E55,$B$1),"")</f>
        <v>27.07</v>
      </c>
      <c r="R56" s="60">
        <f>IF(SUM('Control Sample Data'!F$3:F$98)&gt;10,IF(AND(ISNUMBER('Control Sample Data'!F55),'Control Sample Data'!F55&lt;$B$1, 'Control Sample Data'!F55&gt;0),'Control Sample Data'!F55,$B$1),"")</f>
        <v>27.16</v>
      </c>
      <c r="S56" s="60" t="str">
        <f>IF(SUM('Control Sample Data'!G$3:G$98)&gt;10,IF(AND(ISNUMBER('Control Sample Data'!G55),'Control Sample Data'!G55&lt;$B$1, 'Control Sample Data'!G55&gt;0),'Control Sample Data'!G55,$B$1),"")</f>
        <v/>
      </c>
      <c r="T56" s="60" t="str">
        <f>IF(SUM('Control Sample Data'!H$3:H$98)&gt;10,IF(AND(ISNUMBER('Control Sample Data'!H55),'Control Sample Data'!H55&lt;$B$1, 'Control Sample Data'!H55&gt;0),'Control Sample Data'!H55,$B$1),"")</f>
        <v/>
      </c>
      <c r="U56" s="60" t="str">
        <f>IF(SUM('Control Sample Data'!I$3:I$98)&gt;10,IF(AND(ISNUMBER('Control Sample Data'!I55),'Control Sample Data'!I55&lt;$B$1, 'Control Sample Data'!I55&gt;0),'Control Sample Data'!I55,$B$1),"")</f>
        <v/>
      </c>
      <c r="V56" s="60" t="str">
        <f>IF(SUM('Control Sample Data'!J$3:J$98)&gt;10,IF(AND(ISNUMBER('Control Sample Data'!J55),'Control Sample Data'!J55&lt;$B$1, 'Control Sample Data'!J55&gt;0),'Control Sample Data'!J55,$B$1),"")</f>
        <v/>
      </c>
      <c r="W56" s="60" t="str">
        <f>IF(SUM('Control Sample Data'!K$3:K$98)&gt;10,IF(AND(ISNUMBER('Control Sample Data'!K55),'Control Sample Data'!K55&lt;$B$1, 'Control Sample Data'!K55&gt;0),'Control Sample Data'!K55,$B$1),"")</f>
        <v/>
      </c>
      <c r="X56" s="60" t="str">
        <f>IF(SUM('Control Sample Data'!L$3:L$98)&gt;10,IF(AND(ISNUMBER('Control Sample Data'!L55),'Control Sample Data'!L55&lt;$B$1, 'Control Sample Data'!L55&gt;0),'Control Sample Data'!L55,$B$1),"")</f>
        <v/>
      </c>
      <c r="Y56" s="60" t="str">
        <f>IF(SUM('Control Sample Data'!M$3:M$98)&gt;10,IF(AND(ISNUMBER('Control Sample Data'!M55),'Control Sample Data'!M55&lt;$B$1, 'Control Sample Data'!M55&gt;0),'Control Sample Data'!M55,$B$1),"")</f>
        <v/>
      </c>
      <c r="AT56" s="74">
        <f t="shared" si="44"/>
        <v>1.360000000000003</v>
      </c>
      <c r="AU56" s="74">
        <f t="shared" si="45"/>
        <v>1.375</v>
      </c>
      <c r="AV56" s="74">
        <f t="shared" si="46"/>
        <v>1.370000000000001</v>
      </c>
      <c r="AW56" s="74" t="str">
        <f t="shared" si="47"/>
        <v/>
      </c>
      <c r="AX56" s="74" t="str">
        <f t="shared" si="48"/>
        <v/>
      </c>
      <c r="AY56" s="74" t="str">
        <f t="shared" si="49"/>
        <v/>
      </c>
      <c r="AZ56" s="74" t="str">
        <f t="shared" si="50"/>
        <v/>
      </c>
      <c r="BA56" s="74" t="str">
        <f t="shared" si="51"/>
        <v/>
      </c>
      <c r="BB56" s="74" t="str">
        <f t="shared" si="52"/>
        <v/>
      </c>
      <c r="BC56" s="74" t="str">
        <f t="shared" si="53"/>
        <v/>
      </c>
      <c r="BD56" s="74">
        <f t="shared" si="54"/>
        <v>2.793333333333333</v>
      </c>
      <c r="BE56" s="74">
        <f t="shared" si="55"/>
        <v>2.7616666666666667</v>
      </c>
      <c r="BF56" s="74">
        <f t="shared" si="56"/>
        <v>2.754999999999999</v>
      </c>
      <c r="BG56" s="74" t="str">
        <f t="shared" si="57"/>
        <v/>
      </c>
      <c r="BH56" s="74" t="str">
        <f t="shared" si="58"/>
        <v/>
      </c>
      <c r="BI56" s="74" t="str">
        <f t="shared" si="59"/>
        <v/>
      </c>
      <c r="BJ56" s="74" t="str">
        <f t="shared" si="60"/>
        <v/>
      </c>
      <c r="BK56" s="74" t="str">
        <f t="shared" si="61"/>
        <v/>
      </c>
      <c r="BL56" s="74" t="str">
        <f t="shared" si="62"/>
        <v/>
      </c>
      <c r="BM56" s="74" t="str">
        <f t="shared" si="63"/>
        <v/>
      </c>
      <c r="BN56" s="62">
        <f t="shared" si="21"/>
        <v>1.3683333333333347</v>
      </c>
      <c r="BO56" s="62">
        <f t="shared" si="22"/>
        <v>2.7699999999999996</v>
      </c>
      <c r="BP56" s="9">
        <f t="shared" si="23"/>
        <v>0.38958228983024912</v>
      </c>
      <c r="BQ56" s="9">
        <f t="shared" si="24"/>
        <v>0.38555270635198519</v>
      </c>
      <c r="BR56" s="9">
        <f t="shared" si="25"/>
        <v>0.38689124838559719</v>
      </c>
      <c r="BS56" s="9" t="str">
        <f t="shared" si="26"/>
        <v/>
      </c>
      <c r="BT56" s="9" t="str">
        <f t="shared" si="27"/>
        <v/>
      </c>
      <c r="BU56" s="9" t="str">
        <f t="shared" si="28"/>
        <v/>
      </c>
      <c r="BV56" s="9" t="str">
        <f t="shared" si="29"/>
        <v/>
      </c>
      <c r="BW56" s="9" t="str">
        <f t="shared" si="30"/>
        <v/>
      </c>
      <c r="BX56" s="9" t="str">
        <f t="shared" si="31"/>
        <v/>
      </c>
      <c r="BY56" s="9" t="str">
        <f t="shared" si="32"/>
        <v/>
      </c>
      <c r="BZ56" s="9">
        <f t="shared" si="33"/>
        <v>0.14425234397044454</v>
      </c>
      <c r="CA56" s="9">
        <f t="shared" si="34"/>
        <v>0.14745363912188725</v>
      </c>
      <c r="CB56" s="9">
        <f t="shared" si="35"/>
        <v>0.14813659636769788</v>
      </c>
      <c r="CC56" s="9" t="str">
        <f t="shared" si="36"/>
        <v/>
      </c>
      <c r="CD56" s="9" t="str">
        <f t="shared" si="37"/>
        <v/>
      </c>
      <c r="CE56" s="9" t="str">
        <f t="shared" si="38"/>
        <v/>
      </c>
      <c r="CF56" s="9" t="str">
        <f t="shared" si="39"/>
        <v/>
      </c>
      <c r="CG56" s="9" t="str">
        <f t="shared" si="40"/>
        <v/>
      </c>
      <c r="CH56" s="9" t="str">
        <f t="shared" si="41"/>
        <v/>
      </c>
      <c r="CI56" s="9" t="str">
        <f t="shared" si="42"/>
        <v/>
      </c>
    </row>
    <row r="57" spans="1:87">
      <c r="A57" s="188"/>
      <c r="B57" s="57" t="str">
        <f>IF('Gene Table'!D56="","",'Gene Table'!D56)</f>
        <v>NM_000120</v>
      </c>
      <c r="C57" s="57" t="s">
        <v>1796</v>
      </c>
      <c r="D57" s="60">
        <f>IF(SUM('Test Sample Data'!D$3:D$98)&gt;10,IF(AND(ISNUMBER('Test Sample Data'!D56),'Test Sample Data'!D56&lt;$B$1, 'Test Sample Data'!D56&gt;0),'Test Sample Data'!D56,$B$1),"")</f>
        <v>25.4</v>
      </c>
      <c r="E57" s="60">
        <f>IF(SUM('Test Sample Data'!E$3:E$98)&gt;10,IF(AND(ISNUMBER('Test Sample Data'!E56),'Test Sample Data'!E56&lt;$B$1, 'Test Sample Data'!E56&gt;0),'Test Sample Data'!E56,$B$1),"")</f>
        <v>25.71</v>
      </c>
      <c r="F57" s="60">
        <f>IF(SUM('Test Sample Data'!F$3:F$98)&gt;10,IF(AND(ISNUMBER('Test Sample Data'!F56),'Test Sample Data'!F56&lt;$B$1, 'Test Sample Data'!F56&gt;0),'Test Sample Data'!F56,$B$1),"")</f>
        <v>25.68</v>
      </c>
      <c r="G57" s="60" t="str">
        <f>IF(SUM('Test Sample Data'!G$3:G$98)&gt;10,IF(AND(ISNUMBER('Test Sample Data'!G56),'Test Sample Data'!G56&lt;$B$1, 'Test Sample Data'!G56&gt;0),'Test Sample Data'!G56,$B$1),"")</f>
        <v/>
      </c>
      <c r="H57" s="60" t="str">
        <f>IF(SUM('Test Sample Data'!H$3:H$98)&gt;10,IF(AND(ISNUMBER('Test Sample Data'!H56),'Test Sample Data'!H56&lt;$B$1, 'Test Sample Data'!H56&gt;0),'Test Sample Data'!H56,$B$1),"")</f>
        <v/>
      </c>
      <c r="I57" s="60" t="str">
        <f>IF(SUM('Test Sample Data'!I$3:I$98)&gt;10,IF(AND(ISNUMBER('Test Sample Data'!I56),'Test Sample Data'!I56&lt;$B$1, 'Test Sample Data'!I56&gt;0),'Test Sample Data'!I56,$B$1),"")</f>
        <v/>
      </c>
      <c r="J57" s="60" t="str">
        <f>IF(SUM('Test Sample Data'!J$3:J$98)&gt;10,IF(AND(ISNUMBER('Test Sample Data'!J56),'Test Sample Data'!J56&lt;$B$1, 'Test Sample Data'!J56&gt;0),'Test Sample Data'!J56,$B$1),"")</f>
        <v/>
      </c>
      <c r="K57" s="60" t="str">
        <f>IF(SUM('Test Sample Data'!K$3:K$98)&gt;10,IF(AND(ISNUMBER('Test Sample Data'!K56),'Test Sample Data'!K56&lt;$B$1, 'Test Sample Data'!K56&gt;0),'Test Sample Data'!K56,$B$1),"")</f>
        <v/>
      </c>
      <c r="L57" s="60" t="str">
        <f>IF(SUM('Test Sample Data'!L$3:L$98)&gt;10,IF(AND(ISNUMBER('Test Sample Data'!L56),'Test Sample Data'!L56&lt;$B$1, 'Test Sample Data'!L56&gt;0),'Test Sample Data'!L56,$B$1),"")</f>
        <v/>
      </c>
      <c r="M57" s="60" t="str">
        <f>IF(SUM('Test Sample Data'!M$3:M$98)&gt;10,IF(AND(ISNUMBER('Test Sample Data'!M56),'Test Sample Data'!M56&lt;$B$1, 'Test Sample Data'!M56&gt;0),'Test Sample Data'!M56,$B$1),"")</f>
        <v/>
      </c>
      <c r="N57" s="60" t="str">
        <f>'Gene Table'!D56</f>
        <v>NM_000120</v>
      </c>
      <c r="O57" s="57" t="s">
        <v>1796</v>
      </c>
      <c r="P57" s="60">
        <f>IF(SUM('Control Sample Data'!D$3:D$98)&gt;10,IF(AND(ISNUMBER('Control Sample Data'!D56),'Control Sample Data'!D56&lt;$B$1, 'Control Sample Data'!D56&gt;0),'Control Sample Data'!D56,$B$1),"")</f>
        <v>27</v>
      </c>
      <c r="Q57" s="60">
        <f>IF(SUM('Control Sample Data'!E$3:E$98)&gt;10,IF(AND(ISNUMBER('Control Sample Data'!E56),'Control Sample Data'!E56&lt;$B$1, 'Control Sample Data'!E56&gt;0),'Control Sample Data'!E56,$B$1),"")</f>
        <v>27.22</v>
      </c>
      <c r="R57" s="60">
        <f>IF(SUM('Control Sample Data'!F$3:F$98)&gt;10,IF(AND(ISNUMBER('Control Sample Data'!F56),'Control Sample Data'!F56&lt;$B$1, 'Control Sample Data'!F56&gt;0),'Control Sample Data'!F56,$B$1),"")</f>
        <v>27.41</v>
      </c>
      <c r="S57" s="60" t="str">
        <f>IF(SUM('Control Sample Data'!G$3:G$98)&gt;10,IF(AND(ISNUMBER('Control Sample Data'!G56),'Control Sample Data'!G56&lt;$B$1, 'Control Sample Data'!G56&gt;0),'Control Sample Data'!G56,$B$1),"")</f>
        <v/>
      </c>
      <c r="T57" s="60" t="str">
        <f>IF(SUM('Control Sample Data'!H$3:H$98)&gt;10,IF(AND(ISNUMBER('Control Sample Data'!H56),'Control Sample Data'!H56&lt;$B$1, 'Control Sample Data'!H56&gt;0),'Control Sample Data'!H56,$B$1),"")</f>
        <v/>
      </c>
      <c r="U57" s="60" t="str">
        <f>IF(SUM('Control Sample Data'!I$3:I$98)&gt;10,IF(AND(ISNUMBER('Control Sample Data'!I56),'Control Sample Data'!I56&lt;$B$1, 'Control Sample Data'!I56&gt;0),'Control Sample Data'!I56,$B$1),"")</f>
        <v/>
      </c>
      <c r="V57" s="60" t="str">
        <f>IF(SUM('Control Sample Data'!J$3:J$98)&gt;10,IF(AND(ISNUMBER('Control Sample Data'!J56),'Control Sample Data'!J56&lt;$B$1, 'Control Sample Data'!J56&gt;0),'Control Sample Data'!J56,$B$1),"")</f>
        <v/>
      </c>
      <c r="W57" s="60" t="str">
        <f>IF(SUM('Control Sample Data'!K$3:K$98)&gt;10,IF(AND(ISNUMBER('Control Sample Data'!K56),'Control Sample Data'!K56&lt;$B$1, 'Control Sample Data'!K56&gt;0),'Control Sample Data'!K56,$B$1),"")</f>
        <v/>
      </c>
      <c r="X57" s="60" t="str">
        <f>IF(SUM('Control Sample Data'!L$3:L$98)&gt;10,IF(AND(ISNUMBER('Control Sample Data'!L56),'Control Sample Data'!L56&lt;$B$1, 'Control Sample Data'!L56&gt;0),'Control Sample Data'!L56,$B$1),"")</f>
        <v/>
      </c>
      <c r="Y57" s="60" t="str">
        <f>IF(SUM('Control Sample Data'!M$3:M$98)&gt;10,IF(AND(ISNUMBER('Control Sample Data'!M56),'Control Sample Data'!M56&lt;$B$1, 'Control Sample Data'!M56&gt;0),'Control Sample Data'!M56,$B$1),"")</f>
        <v/>
      </c>
      <c r="AT57" s="74">
        <f t="shared" si="44"/>
        <v>2.34</v>
      </c>
      <c r="AU57" s="74">
        <f t="shared" si="45"/>
        <v>2.5650000000000013</v>
      </c>
      <c r="AV57" s="74">
        <f t="shared" si="46"/>
        <v>2.5199999999999996</v>
      </c>
      <c r="AW57" s="74" t="str">
        <f t="shared" si="47"/>
        <v/>
      </c>
      <c r="AX57" s="74" t="str">
        <f t="shared" si="48"/>
        <v/>
      </c>
      <c r="AY57" s="74" t="str">
        <f t="shared" si="49"/>
        <v/>
      </c>
      <c r="AZ57" s="74" t="str">
        <f t="shared" si="50"/>
        <v/>
      </c>
      <c r="BA57" s="74" t="str">
        <f t="shared" si="51"/>
        <v/>
      </c>
      <c r="BB57" s="74" t="str">
        <f t="shared" si="52"/>
        <v/>
      </c>
      <c r="BC57" s="74" t="str">
        <f t="shared" si="53"/>
        <v/>
      </c>
      <c r="BD57" s="74">
        <f t="shared" si="54"/>
        <v>2.7233333333333327</v>
      </c>
      <c r="BE57" s="74">
        <f t="shared" si="55"/>
        <v>2.9116666666666653</v>
      </c>
      <c r="BF57" s="74">
        <f t="shared" si="56"/>
        <v>3.004999999999999</v>
      </c>
      <c r="BG57" s="74" t="str">
        <f t="shared" si="57"/>
        <v/>
      </c>
      <c r="BH57" s="74" t="str">
        <f t="shared" si="58"/>
        <v/>
      </c>
      <c r="BI57" s="74" t="str">
        <f t="shared" si="59"/>
        <v/>
      </c>
      <c r="BJ57" s="74" t="str">
        <f t="shared" si="60"/>
        <v/>
      </c>
      <c r="BK57" s="74" t="str">
        <f t="shared" si="61"/>
        <v/>
      </c>
      <c r="BL57" s="74" t="str">
        <f t="shared" si="62"/>
        <v/>
      </c>
      <c r="BM57" s="74" t="str">
        <f t="shared" si="63"/>
        <v/>
      </c>
      <c r="BN57" s="62">
        <f t="shared" si="21"/>
        <v>2.4750000000000001</v>
      </c>
      <c r="BO57" s="62">
        <f t="shared" si="22"/>
        <v>2.879999999999999</v>
      </c>
      <c r="BP57" s="9">
        <f t="shared" si="23"/>
        <v>0.19751032796584428</v>
      </c>
      <c r="BQ57" s="9">
        <f t="shared" si="24"/>
        <v>0.16898885412851558</v>
      </c>
      <c r="BR57" s="9">
        <f t="shared" si="25"/>
        <v>0.17434295829380075</v>
      </c>
      <c r="BS57" s="9" t="str">
        <f t="shared" si="26"/>
        <v/>
      </c>
      <c r="BT57" s="9" t="str">
        <f t="shared" si="27"/>
        <v/>
      </c>
      <c r="BU57" s="9" t="str">
        <f t="shared" si="28"/>
        <v/>
      </c>
      <c r="BV57" s="9" t="str">
        <f t="shared" si="29"/>
        <v/>
      </c>
      <c r="BW57" s="9" t="str">
        <f t="shared" si="30"/>
        <v/>
      </c>
      <c r="BX57" s="9" t="str">
        <f t="shared" si="31"/>
        <v/>
      </c>
      <c r="BY57" s="9" t="str">
        <f t="shared" si="32"/>
        <v/>
      </c>
      <c r="BZ57" s="9">
        <f t="shared" si="33"/>
        <v>0.15142409211750904</v>
      </c>
      <c r="CA57" s="9">
        <f t="shared" si="34"/>
        <v>0.1328926604722514</v>
      </c>
      <c r="CB57" s="9">
        <f t="shared" si="35"/>
        <v>0.12456753285348358</v>
      </c>
      <c r="CC57" s="9" t="str">
        <f t="shared" si="36"/>
        <v/>
      </c>
      <c r="CD57" s="9" t="str">
        <f t="shared" si="37"/>
        <v/>
      </c>
      <c r="CE57" s="9" t="str">
        <f t="shared" si="38"/>
        <v/>
      </c>
      <c r="CF57" s="9" t="str">
        <f t="shared" si="39"/>
        <v/>
      </c>
      <c r="CG57" s="9" t="str">
        <f t="shared" si="40"/>
        <v/>
      </c>
      <c r="CH57" s="9" t="str">
        <f t="shared" si="41"/>
        <v/>
      </c>
      <c r="CI57" s="9" t="str">
        <f t="shared" si="42"/>
        <v/>
      </c>
    </row>
    <row r="58" spans="1:87">
      <c r="A58" s="188"/>
      <c r="B58" s="57" t="str">
        <f>IF('Gene Table'!D57="","",'Gene Table'!D57)</f>
        <v>NM_000103</v>
      </c>
      <c r="C58" s="57" t="s">
        <v>1797</v>
      </c>
      <c r="D58" s="60">
        <f>IF(SUM('Test Sample Data'!D$3:D$98)&gt;10,IF(AND(ISNUMBER('Test Sample Data'!D57),'Test Sample Data'!D57&lt;$B$1, 'Test Sample Data'!D57&gt;0),'Test Sample Data'!D57,$B$1),"")</f>
        <v>23.13</v>
      </c>
      <c r="E58" s="60">
        <f>IF(SUM('Test Sample Data'!E$3:E$98)&gt;10,IF(AND(ISNUMBER('Test Sample Data'!E57),'Test Sample Data'!E57&lt;$B$1, 'Test Sample Data'!E57&gt;0),'Test Sample Data'!E57,$B$1),"")</f>
        <v>23.61</v>
      </c>
      <c r="F58" s="60">
        <f>IF(SUM('Test Sample Data'!F$3:F$98)&gt;10,IF(AND(ISNUMBER('Test Sample Data'!F57),'Test Sample Data'!F57&lt;$B$1, 'Test Sample Data'!F57&gt;0),'Test Sample Data'!F57,$B$1),"")</f>
        <v>23.51</v>
      </c>
      <c r="G58" s="60" t="str">
        <f>IF(SUM('Test Sample Data'!G$3:G$98)&gt;10,IF(AND(ISNUMBER('Test Sample Data'!G57),'Test Sample Data'!G57&lt;$B$1, 'Test Sample Data'!G57&gt;0),'Test Sample Data'!G57,$B$1),"")</f>
        <v/>
      </c>
      <c r="H58" s="60" t="str">
        <f>IF(SUM('Test Sample Data'!H$3:H$98)&gt;10,IF(AND(ISNUMBER('Test Sample Data'!H57),'Test Sample Data'!H57&lt;$B$1, 'Test Sample Data'!H57&gt;0),'Test Sample Data'!H57,$B$1),"")</f>
        <v/>
      </c>
      <c r="I58" s="60" t="str">
        <f>IF(SUM('Test Sample Data'!I$3:I$98)&gt;10,IF(AND(ISNUMBER('Test Sample Data'!I57),'Test Sample Data'!I57&lt;$B$1, 'Test Sample Data'!I57&gt;0),'Test Sample Data'!I57,$B$1),"")</f>
        <v/>
      </c>
      <c r="J58" s="60" t="str">
        <f>IF(SUM('Test Sample Data'!J$3:J$98)&gt;10,IF(AND(ISNUMBER('Test Sample Data'!J57),'Test Sample Data'!J57&lt;$B$1, 'Test Sample Data'!J57&gt;0),'Test Sample Data'!J57,$B$1),"")</f>
        <v/>
      </c>
      <c r="K58" s="60" t="str">
        <f>IF(SUM('Test Sample Data'!K$3:K$98)&gt;10,IF(AND(ISNUMBER('Test Sample Data'!K57),'Test Sample Data'!K57&lt;$B$1, 'Test Sample Data'!K57&gt;0),'Test Sample Data'!K57,$B$1),"")</f>
        <v/>
      </c>
      <c r="L58" s="60" t="str">
        <f>IF(SUM('Test Sample Data'!L$3:L$98)&gt;10,IF(AND(ISNUMBER('Test Sample Data'!L57),'Test Sample Data'!L57&lt;$B$1, 'Test Sample Data'!L57&gt;0),'Test Sample Data'!L57,$B$1),"")</f>
        <v/>
      </c>
      <c r="M58" s="60" t="str">
        <f>IF(SUM('Test Sample Data'!M$3:M$98)&gt;10,IF(AND(ISNUMBER('Test Sample Data'!M57),'Test Sample Data'!M57&lt;$B$1, 'Test Sample Data'!M57&gt;0),'Test Sample Data'!M57,$B$1),"")</f>
        <v/>
      </c>
      <c r="N58" s="60" t="str">
        <f>'Gene Table'!D57</f>
        <v>NM_000103</v>
      </c>
      <c r="O58" s="57" t="s">
        <v>1797</v>
      </c>
      <c r="P58" s="60">
        <f>IF(SUM('Control Sample Data'!D$3:D$98)&gt;10,IF(AND(ISNUMBER('Control Sample Data'!D57),'Control Sample Data'!D57&lt;$B$1, 'Control Sample Data'!D57&gt;0),'Control Sample Data'!D57,$B$1),"")</f>
        <v>25.79</v>
      </c>
      <c r="Q58" s="60">
        <f>IF(SUM('Control Sample Data'!E$3:E$98)&gt;10,IF(AND(ISNUMBER('Control Sample Data'!E57),'Control Sample Data'!E57&lt;$B$1, 'Control Sample Data'!E57&gt;0),'Control Sample Data'!E57,$B$1),"")</f>
        <v>25.86</v>
      </c>
      <c r="R58" s="60">
        <f>IF(SUM('Control Sample Data'!F$3:F$98)&gt;10,IF(AND(ISNUMBER('Control Sample Data'!F57),'Control Sample Data'!F57&lt;$B$1, 'Control Sample Data'!F57&gt;0),'Control Sample Data'!F57,$B$1),"")</f>
        <v>26.02</v>
      </c>
      <c r="S58" s="60" t="str">
        <f>IF(SUM('Control Sample Data'!G$3:G$98)&gt;10,IF(AND(ISNUMBER('Control Sample Data'!G57),'Control Sample Data'!G57&lt;$B$1, 'Control Sample Data'!G57&gt;0),'Control Sample Data'!G57,$B$1),"")</f>
        <v/>
      </c>
      <c r="T58" s="60" t="str">
        <f>IF(SUM('Control Sample Data'!H$3:H$98)&gt;10,IF(AND(ISNUMBER('Control Sample Data'!H57),'Control Sample Data'!H57&lt;$B$1, 'Control Sample Data'!H57&gt;0),'Control Sample Data'!H57,$B$1),"")</f>
        <v/>
      </c>
      <c r="U58" s="60" t="str">
        <f>IF(SUM('Control Sample Data'!I$3:I$98)&gt;10,IF(AND(ISNUMBER('Control Sample Data'!I57),'Control Sample Data'!I57&lt;$B$1, 'Control Sample Data'!I57&gt;0),'Control Sample Data'!I57,$B$1),"")</f>
        <v/>
      </c>
      <c r="V58" s="60" t="str">
        <f>IF(SUM('Control Sample Data'!J$3:J$98)&gt;10,IF(AND(ISNUMBER('Control Sample Data'!J57),'Control Sample Data'!J57&lt;$B$1, 'Control Sample Data'!J57&gt;0),'Control Sample Data'!J57,$B$1),"")</f>
        <v/>
      </c>
      <c r="W58" s="60" t="str">
        <f>IF(SUM('Control Sample Data'!K$3:K$98)&gt;10,IF(AND(ISNUMBER('Control Sample Data'!K57),'Control Sample Data'!K57&lt;$B$1, 'Control Sample Data'!K57&gt;0),'Control Sample Data'!K57,$B$1),"")</f>
        <v/>
      </c>
      <c r="X58" s="60" t="str">
        <f>IF(SUM('Control Sample Data'!L$3:L$98)&gt;10,IF(AND(ISNUMBER('Control Sample Data'!L57),'Control Sample Data'!L57&lt;$B$1, 'Control Sample Data'!L57&gt;0),'Control Sample Data'!L57,$B$1),"")</f>
        <v/>
      </c>
      <c r="Y58" s="60" t="str">
        <f>IF(SUM('Control Sample Data'!M$3:M$98)&gt;10,IF(AND(ISNUMBER('Control Sample Data'!M57),'Control Sample Data'!M57&lt;$B$1, 'Control Sample Data'!M57&gt;0),'Control Sample Data'!M57,$B$1),"")</f>
        <v/>
      </c>
      <c r="AT58" s="74">
        <f t="shared" si="44"/>
        <v>7.0000000000000284E-2</v>
      </c>
      <c r="AU58" s="74">
        <f t="shared" si="45"/>
        <v>0.46499999999999986</v>
      </c>
      <c r="AV58" s="74">
        <f t="shared" si="46"/>
        <v>0.35000000000000142</v>
      </c>
      <c r="AW58" s="74" t="str">
        <f t="shared" si="47"/>
        <v/>
      </c>
      <c r="AX58" s="74" t="str">
        <f t="shared" si="48"/>
        <v/>
      </c>
      <c r="AY58" s="74" t="str">
        <f t="shared" si="49"/>
        <v/>
      </c>
      <c r="AZ58" s="74" t="str">
        <f t="shared" si="50"/>
        <v/>
      </c>
      <c r="BA58" s="74" t="str">
        <f t="shared" si="51"/>
        <v/>
      </c>
      <c r="BB58" s="74" t="str">
        <f t="shared" si="52"/>
        <v/>
      </c>
      <c r="BC58" s="74" t="str">
        <f t="shared" si="53"/>
        <v/>
      </c>
      <c r="BD58" s="74">
        <f t="shared" si="54"/>
        <v>1.5133333333333319</v>
      </c>
      <c r="BE58" s="74">
        <f t="shared" si="55"/>
        <v>1.5516666666666659</v>
      </c>
      <c r="BF58" s="74">
        <f t="shared" si="56"/>
        <v>1.6149999999999984</v>
      </c>
      <c r="BG58" s="74" t="str">
        <f t="shared" si="57"/>
        <v/>
      </c>
      <c r="BH58" s="74" t="str">
        <f t="shared" si="58"/>
        <v/>
      </c>
      <c r="BI58" s="74" t="str">
        <f t="shared" si="59"/>
        <v/>
      </c>
      <c r="BJ58" s="74" t="str">
        <f t="shared" si="60"/>
        <v/>
      </c>
      <c r="BK58" s="74" t="str">
        <f t="shared" si="61"/>
        <v/>
      </c>
      <c r="BL58" s="74" t="str">
        <f t="shared" si="62"/>
        <v/>
      </c>
      <c r="BM58" s="74" t="str">
        <f t="shared" si="63"/>
        <v/>
      </c>
      <c r="BN58" s="62">
        <f t="shared" si="21"/>
        <v>0.29500000000000054</v>
      </c>
      <c r="BO58" s="62">
        <f t="shared" si="22"/>
        <v>1.5599999999999987</v>
      </c>
      <c r="BP58" s="9">
        <f t="shared" si="23"/>
        <v>0.95263799804393712</v>
      </c>
      <c r="BQ58" s="9">
        <f t="shared" si="24"/>
        <v>0.72447107727743942</v>
      </c>
      <c r="BR58" s="9">
        <f t="shared" si="25"/>
        <v>0.78458409789674999</v>
      </c>
      <c r="BS58" s="9" t="str">
        <f t="shared" si="26"/>
        <v/>
      </c>
      <c r="BT58" s="9" t="str">
        <f t="shared" si="27"/>
        <v/>
      </c>
      <c r="BU58" s="9" t="str">
        <f t="shared" si="28"/>
        <v/>
      </c>
      <c r="BV58" s="9" t="str">
        <f t="shared" si="29"/>
        <v/>
      </c>
      <c r="BW58" s="9" t="str">
        <f t="shared" si="30"/>
        <v/>
      </c>
      <c r="BX58" s="9" t="str">
        <f t="shared" si="31"/>
        <v/>
      </c>
      <c r="BY58" s="9" t="str">
        <f t="shared" si="32"/>
        <v/>
      </c>
      <c r="BZ58" s="9">
        <f t="shared" si="33"/>
        <v>0.35030091622181719</v>
      </c>
      <c r="CA58" s="9">
        <f t="shared" si="34"/>
        <v>0.34111576409224303</v>
      </c>
      <c r="CB58" s="9">
        <f t="shared" si="35"/>
        <v>0.32646494677222976</v>
      </c>
      <c r="CC58" s="9" t="str">
        <f t="shared" si="36"/>
        <v/>
      </c>
      <c r="CD58" s="9" t="str">
        <f t="shared" si="37"/>
        <v/>
      </c>
      <c r="CE58" s="9" t="str">
        <f t="shared" si="38"/>
        <v/>
      </c>
      <c r="CF58" s="9" t="str">
        <f t="shared" si="39"/>
        <v/>
      </c>
      <c r="CG58" s="9" t="str">
        <f t="shared" si="40"/>
        <v/>
      </c>
      <c r="CH58" s="9" t="str">
        <f t="shared" si="41"/>
        <v/>
      </c>
      <c r="CI58" s="9" t="str">
        <f t="shared" si="42"/>
        <v/>
      </c>
    </row>
    <row r="59" spans="1:87">
      <c r="A59" s="188"/>
      <c r="B59" s="57" t="str">
        <f>IF('Gene Table'!D58="","",'Gene Table'!D58)</f>
        <v>NM_000106</v>
      </c>
      <c r="C59" s="57" t="s">
        <v>1798</v>
      </c>
      <c r="D59" s="60">
        <f>IF(SUM('Test Sample Data'!D$3:D$98)&gt;10,IF(AND(ISNUMBER('Test Sample Data'!D58),'Test Sample Data'!D58&lt;$B$1, 'Test Sample Data'!D58&gt;0),'Test Sample Data'!D58,$B$1),"")</f>
        <v>27.49</v>
      </c>
      <c r="E59" s="60">
        <f>IF(SUM('Test Sample Data'!E$3:E$98)&gt;10,IF(AND(ISNUMBER('Test Sample Data'!E58),'Test Sample Data'!E58&lt;$B$1, 'Test Sample Data'!E58&gt;0),'Test Sample Data'!E58,$B$1),"")</f>
        <v>27.46</v>
      </c>
      <c r="F59" s="60">
        <f>IF(SUM('Test Sample Data'!F$3:F$98)&gt;10,IF(AND(ISNUMBER('Test Sample Data'!F58),'Test Sample Data'!F58&lt;$B$1, 'Test Sample Data'!F58&gt;0),'Test Sample Data'!F58,$B$1),"")</f>
        <v>27.69</v>
      </c>
      <c r="G59" s="60" t="str">
        <f>IF(SUM('Test Sample Data'!G$3:G$98)&gt;10,IF(AND(ISNUMBER('Test Sample Data'!G58),'Test Sample Data'!G58&lt;$B$1, 'Test Sample Data'!G58&gt;0),'Test Sample Data'!G58,$B$1),"")</f>
        <v/>
      </c>
      <c r="H59" s="60" t="str">
        <f>IF(SUM('Test Sample Data'!H$3:H$98)&gt;10,IF(AND(ISNUMBER('Test Sample Data'!H58),'Test Sample Data'!H58&lt;$B$1, 'Test Sample Data'!H58&gt;0),'Test Sample Data'!H58,$B$1),"")</f>
        <v/>
      </c>
      <c r="I59" s="60" t="str">
        <f>IF(SUM('Test Sample Data'!I$3:I$98)&gt;10,IF(AND(ISNUMBER('Test Sample Data'!I58),'Test Sample Data'!I58&lt;$B$1, 'Test Sample Data'!I58&gt;0),'Test Sample Data'!I58,$B$1),"")</f>
        <v/>
      </c>
      <c r="J59" s="60" t="str">
        <f>IF(SUM('Test Sample Data'!J$3:J$98)&gt;10,IF(AND(ISNUMBER('Test Sample Data'!J58),'Test Sample Data'!J58&lt;$B$1, 'Test Sample Data'!J58&gt;0),'Test Sample Data'!J58,$B$1),"")</f>
        <v/>
      </c>
      <c r="K59" s="60" t="str">
        <f>IF(SUM('Test Sample Data'!K$3:K$98)&gt;10,IF(AND(ISNUMBER('Test Sample Data'!K58),'Test Sample Data'!K58&lt;$B$1, 'Test Sample Data'!K58&gt;0),'Test Sample Data'!K58,$B$1),"")</f>
        <v/>
      </c>
      <c r="L59" s="60" t="str">
        <f>IF(SUM('Test Sample Data'!L$3:L$98)&gt;10,IF(AND(ISNUMBER('Test Sample Data'!L58),'Test Sample Data'!L58&lt;$B$1, 'Test Sample Data'!L58&gt;0),'Test Sample Data'!L58,$B$1),"")</f>
        <v/>
      </c>
      <c r="M59" s="60" t="str">
        <f>IF(SUM('Test Sample Data'!M$3:M$98)&gt;10,IF(AND(ISNUMBER('Test Sample Data'!M58),'Test Sample Data'!M58&lt;$B$1, 'Test Sample Data'!M58&gt;0),'Test Sample Data'!M58,$B$1),"")</f>
        <v/>
      </c>
      <c r="N59" s="60" t="str">
        <f>'Gene Table'!D58</f>
        <v>NM_000106</v>
      </c>
      <c r="O59" s="57" t="s">
        <v>1798</v>
      </c>
      <c r="P59" s="60">
        <f>IF(SUM('Control Sample Data'!D$3:D$98)&gt;10,IF(AND(ISNUMBER('Control Sample Data'!D58),'Control Sample Data'!D58&lt;$B$1, 'Control Sample Data'!D58&gt;0),'Control Sample Data'!D58,$B$1),"")</f>
        <v>26.69</v>
      </c>
      <c r="Q59" s="60">
        <f>IF(SUM('Control Sample Data'!E$3:E$98)&gt;10,IF(AND(ISNUMBER('Control Sample Data'!E58),'Control Sample Data'!E58&lt;$B$1, 'Control Sample Data'!E58&gt;0),'Control Sample Data'!E58,$B$1),"")</f>
        <v>26.57</v>
      </c>
      <c r="R59" s="60">
        <f>IF(SUM('Control Sample Data'!F$3:F$98)&gt;10,IF(AND(ISNUMBER('Control Sample Data'!F58),'Control Sample Data'!F58&lt;$B$1, 'Control Sample Data'!F58&gt;0),'Control Sample Data'!F58,$B$1),"")</f>
        <v>26.88</v>
      </c>
      <c r="S59" s="60" t="str">
        <f>IF(SUM('Control Sample Data'!G$3:G$98)&gt;10,IF(AND(ISNUMBER('Control Sample Data'!G58),'Control Sample Data'!G58&lt;$B$1, 'Control Sample Data'!G58&gt;0),'Control Sample Data'!G58,$B$1),"")</f>
        <v/>
      </c>
      <c r="T59" s="60" t="str">
        <f>IF(SUM('Control Sample Data'!H$3:H$98)&gt;10,IF(AND(ISNUMBER('Control Sample Data'!H58),'Control Sample Data'!H58&lt;$B$1, 'Control Sample Data'!H58&gt;0),'Control Sample Data'!H58,$B$1),"")</f>
        <v/>
      </c>
      <c r="U59" s="60" t="str">
        <f>IF(SUM('Control Sample Data'!I$3:I$98)&gt;10,IF(AND(ISNUMBER('Control Sample Data'!I58),'Control Sample Data'!I58&lt;$B$1, 'Control Sample Data'!I58&gt;0),'Control Sample Data'!I58,$B$1),"")</f>
        <v/>
      </c>
      <c r="V59" s="60" t="str">
        <f>IF(SUM('Control Sample Data'!J$3:J$98)&gt;10,IF(AND(ISNUMBER('Control Sample Data'!J58),'Control Sample Data'!J58&lt;$B$1, 'Control Sample Data'!J58&gt;0),'Control Sample Data'!J58,$B$1),"")</f>
        <v/>
      </c>
      <c r="W59" s="60" t="str">
        <f>IF(SUM('Control Sample Data'!K$3:K$98)&gt;10,IF(AND(ISNUMBER('Control Sample Data'!K58),'Control Sample Data'!K58&lt;$B$1, 'Control Sample Data'!K58&gt;0),'Control Sample Data'!K58,$B$1),"")</f>
        <v/>
      </c>
      <c r="X59" s="60" t="str">
        <f>IF(SUM('Control Sample Data'!L$3:L$98)&gt;10,IF(AND(ISNUMBER('Control Sample Data'!L58),'Control Sample Data'!L58&lt;$B$1, 'Control Sample Data'!L58&gt;0),'Control Sample Data'!L58,$B$1),"")</f>
        <v/>
      </c>
      <c r="Y59" s="60" t="str">
        <f>IF(SUM('Control Sample Data'!M$3:M$98)&gt;10,IF(AND(ISNUMBER('Control Sample Data'!M58),'Control Sample Data'!M58&lt;$B$1, 'Control Sample Data'!M58&gt;0),'Control Sample Data'!M58,$B$1),"")</f>
        <v/>
      </c>
      <c r="AT59" s="74">
        <f t="shared" si="44"/>
        <v>4.43</v>
      </c>
      <c r="AU59" s="74">
        <f t="shared" si="45"/>
        <v>4.3150000000000013</v>
      </c>
      <c r="AV59" s="74">
        <f t="shared" si="46"/>
        <v>4.5300000000000011</v>
      </c>
      <c r="AW59" s="74" t="str">
        <f t="shared" si="47"/>
        <v/>
      </c>
      <c r="AX59" s="74" t="str">
        <f t="shared" si="48"/>
        <v/>
      </c>
      <c r="AY59" s="74" t="str">
        <f t="shared" si="49"/>
        <v/>
      </c>
      <c r="AZ59" s="74" t="str">
        <f t="shared" si="50"/>
        <v/>
      </c>
      <c r="BA59" s="74" t="str">
        <f t="shared" si="51"/>
        <v/>
      </c>
      <c r="BB59" s="74" t="str">
        <f t="shared" si="52"/>
        <v/>
      </c>
      <c r="BC59" s="74" t="str">
        <f t="shared" si="53"/>
        <v/>
      </c>
      <c r="BD59" s="74">
        <f t="shared" si="54"/>
        <v>2.413333333333334</v>
      </c>
      <c r="BE59" s="74">
        <f t="shared" si="55"/>
        <v>2.2616666666666667</v>
      </c>
      <c r="BF59" s="74">
        <f t="shared" si="56"/>
        <v>2.4749999999999979</v>
      </c>
      <c r="BG59" s="74" t="str">
        <f t="shared" si="57"/>
        <v/>
      </c>
      <c r="BH59" s="74" t="str">
        <f t="shared" si="58"/>
        <v/>
      </c>
      <c r="BI59" s="74" t="str">
        <f t="shared" si="59"/>
        <v/>
      </c>
      <c r="BJ59" s="74" t="str">
        <f t="shared" si="60"/>
        <v/>
      </c>
      <c r="BK59" s="74" t="str">
        <f t="shared" si="61"/>
        <v/>
      </c>
      <c r="BL59" s="74" t="str">
        <f t="shared" si="62"/>
        <v/>
      </c>
      <c r="BM59" s="74" t="str">
        <f t="shared" si="63"/>
        <v/>
      </c>
      <c r="BN59" s="62">
        <f t="shared" si="21"/>
        <v>4.4250000000000007</v>
      </c>
      <c r="BO59" s="62">
        <f t="shared" si="22"/>
        <v>2.3833333333333329</v>
      </c>
      <c r="BP59" s="9">
        <f t="shared" si="23"/>
        <v>4.6391361582157793E-2</v>
      </c>
      <c r="BQ59" s="9">
        <f t="shared" si="24"/>
        <v>5.0240686921446925E-2</v>
      </c>
      <c r="BR59" s="9">
        <f t="shared" si="25"/>
        <v>4.3284670878466366E-2</v>
      </c>
      <c r="BS59" s="9" t="str">
        <f t="shared" si="26"/>
        <v/>
      </c>
      <c r="BT59" s="9" t="str">
        <f t="shared" si="27"/>
        <v/>
      </c>
      <c r="BU59" s="9" t="str">
        <f t="shared" si="28"/>
        <v/>
      </c>
      <c r="BV59" s="9" t="str">
        <f t="shared" si="29"/>
        <v/>
      </c>
      <c r="BW59" s="9" t="str">
        <f t="shared" si="30"/>
        <v/>
      </c>
      <c r="BX59" s="9" t="str">
        <f t="shared" si="31"/>
        <v/>
      </c>
      <c r="BY59" s="9" t="str">
        <f t="shared" si="32"/>
        <v/>
      </c>
      <c r="BZ59" s="9">
        <f t="shared" si="33"/>
        <v>0.18772161295434617</v>
      </c>
      <c r="CA59" s="9">
        <f t="shared" si="34"/>
        <v>0.20853093626744093</v>
      </c>
      <c r="CB59" s="9">
        <f t="shared" si="35"/>
        <v>0.17986669750135278</v>
      </c>
      <c r="CC59" s="9" t="str">
        <f t="shared" si="36"/>
        <v/>
      </c>
      <c r="CD59" s="9" t="str">
        <f t="shared" si="37"/>
        <v/>
      </c>
      <c r="CE59" s="9" t="str">
        <f t="shared" si="38"/>
        <v/>
      </c>
      <c r="CF59" s="9" t="str">
        <f t="shared" si="39"/>
        <v/>
      </c>
      <c r="CG59" s="9" t="str">
        <f t="shared" si="40"/>
        <v/>
      </c>
      <c r="CH59" s="9" t="str">
        <f t="shared" si="41"/>
        <v/>
      </c>
      <c r="CI59" s="9" t="str">
        <f t="shared" si="42"/>
        <v/>
      </c>
    </row>
    <row r="60" spans="1:87">
      <c r="A60" s="188"/>
      <c r="B60" s="57" t="str">
        <f>IF('Gene Table'!D59="","",'Gene Table'!D59)</f>
        <v>NM_000745</v>
      </c>
      <c r="C60" s="57" t="s">
        <v>1799</v>
      </c>
      <c r="D60" s="60">
        <f>IF(SUM('Test Sample Data'!D$3:D$98)&gt;10,IF(AND(ISNUMBER('Test Sample Data'!D59),'Test Sample Data'!D59&lt;$B$1, 'Test Sample Data'!D59&gt;0),'Test Sample Data'!D59,$B$1),"")</f>
        <v>27.79</v>
      </c>
      <c r="E60" s="60">
        <f>IF(SUM('Test Sample Data'!E$3:E$98)&gt;10,IF(AND(ISNUMBER('Test Sample Data'!E59),'Test Sample Data'!E59&lt;$B$1, 'Test Sample Data'!E59&gt;0),'Test Sample Data'!E59,$B$1),"")</f>
        <v>28.01</v>
      </c>
      <c r="F60" s="60">
        <f>IF(SUM('Test Sample Data'!F$3:F$98)&gt;10,IF(AND(ISNUMBER('Test Sample Data'!F59),'Test Sample Data'!F59&lt;$B$1, 'Test Sample Data'!F59&gt;0),'Test Sample Data'!F59,$B$1),"")</f>
        <v>28.08</v>
      </c>
      <c r="G60" s="60" t="str">
        <f>IF(SUM('Test Sample Data'!G$3:G$98)&gt;10,IF(AND(ISNUMBER('Test Sample Data'!G59),'Test Sample Data'!G59&lt;$B$1, 'Test Sample Data'!G59&gt;0),'Test Sample Data'!G59,$B$1),"")</f>
        <v/>
      </c>
      <c r="H60" s="60" t="str">
        <f>IF(SUM('Test Sample Data'!H$3:H$98)&gt;10,IF(AND(ISNUMBER('Test Sample Data'!H59),'Test Sample Data'!H59&lt;$B$1, 'Test Sample Data'!H59&gt;0),'Test Sample Data'!H59,$B$1),"")</f>
        <v/>
      </c>
      <c r="I60" s="60" t="str">
        <f>IF(SUM('Test Sample Data'!I$3:I$98)&gt;10,IF(AND(ISNUMBER('Test Sample Data'!I59),'Test Sample Data'!I59&lt;$B$1, 'Test Sample Data'!I59&gt;0),'Test Sample Data'!I59,$B$1),"")</f>
        <v/>
      </c>
      <c r="J60" s="60" t="str">
        <f>IF(SUM('Test Sample Data'!J$3:J$98)&gt;10,IF(AND(ISNUMBER('Test Sample Data'!J59),'Test Sample Data'!J59&lt;$B$1, 'Test Sample Data'!J59&gt;0),'Test Sample Data'!J59,$B$1),"")</f>
        <v/>
      </c>
      <c r="K60" s="60" t="str">
        <f>IF(SUM('Test Sample Data'!K$3:K$98)&gt;10,IF(AND(ISNUMBER('Test Sample Data'!K59),'Test Sample Data'!K59&lt;$B$1, 'Test Sample Data'!K59&gt;0),'Test Sample Data'!K59,$B$1),"")</f>
        <v/>
      </c>
      <c r="L60" s="60" t="str">
        <f>IF(SUM('Test Sample Data'!L$3:L$98)&gt;10,IF(AND(ISNUMBER('Test Sample Data'!L59),'Test Sample Data'!L59&lt;$B$1, 'Test Sample Data'!L59&gt;0),'Test Sample Data'!L59,$B$1),"")</f>
        <v/>
      </c>
      <c r="M60" s="60" t="str">
        <f>IF(SUM('Test Sample Data'!M$3:M$98)&gt;10,IF(AND(ISNUMBER('Test Sample Data'!M59),'Test Sample Data'!M59&lt;$B$1, 'Test Sample Data'!M59&gt;0),'Test Sample Data'!M59,$B$1),"")</f>
        <v/>
      </c>
      <c r="N60" s="60" t="str">
        <f>'Gene Table'!D59</f>
        <v>NM_000745</v>
      </c>
      <c r="O60" s="57" t="s">
        <v>1799</v>
      </c>
      <c r="P60" s="60">
        <f>IF(SUM('Control Sample Data'!D$3:D$98)&gt;10,IF(AND(ISNUMBER('Control Sample Data'!D59),'Control Sample Data'!D59&lt;$B$1, 'Control Sample Data'!D59&gt;0),'Control Sample Data'!D59,$B$1),"")</f>
        <v>27.35</v>
      </c>
      <c r="Q60" s="60">
        <f>IF(SUM('Control Sample Data'!E$3:E$98)&gt;10,IF(AND(ISNUMBER('Control Sample Data'!E59),'Control Sample Data'!E59&lt;$B$1, 'Control Sample Data'!E59&gt;0),'Control Sample Data'!E59,$B$1),"")</f>
        <v>27.69</v>
      </c>
      <c r="R60" s="60">
        <f>IF(SUM('Control Sample Data'!F$3:F$98)&gt;10,IF(AND(ISNUMBER('Control Sample Data'!F59),'Control Sample Data'!F59&lt;$B$1, 'Control Sample Data'!F59&gt;0),'Control Sample Data'!F59,$B$1),"")</f>
        <v>27.73</v>
      </c>
      <c r="S60" s="60" t="str">
        <f>IF(SUM('Control Sample Data'!G$3:G$98)&gt;10,IF(AND(ISNUMBER('Control Sample Data'!G59),'Control Sample Data'!G59&lt;$B$1, 'Control Sample Data'!G59&gt;0),'Control Sample Data'!G59,$B$1),"")</f>
        <v/>
      </c>
      <c r="T60" s="60" t="str">
        <f>IF(SUM('Control Sample Data'!H$3:H$98)&gt;10,IF(AND(ISNUMBER('Control Sample Data'!H59),'Control Sample Data'!H59&lt;$B$1, 'Control Sample Data'!H59&gt;0),'Control Sample Data'!H59,$B$1),"")</f>
        <v/>
      </c>
      <c r="U60" s="60" t="str">
        <f>IF(SUM('Control Sample Data'!I$3:I$98)&gt;10,IF(AND(ISNUMBER('Control Sample Data'!I59),'Control Sample Data'!I59&lt;$B$1, 'Control Sample Data'!I59&gt;0),'Control Sample Data'!I59,$B$1),"")</f>
        <v/>
      </c>
      <c r="V60" s="60" t="str">
        <f>IF(SUM('Control Sample Data'!J$3:J$98)&gt;10,IF(AND(ISNUMBER('Control Sample Data'!J59),'Control Sample Data'!J59&lt;$B$1, 'Control Sample Data'!J59&gt;0),'Control Sample Data'!J59,$B$1),"")</f>
        <v/>
      </c>
      <c r="W60" s="60" t="str">
        <f>IF(SUM('Control Sample Data'!K$3:K$98)&gt;10,IF(AND(ISNUMBER('Control Sample Data'!K59),'Control Sample Data'!K59&lt;$B$1, 'Control Sample Data'!K59&gt;0),'Control Sample Data'!K59,$B$1),"")</f>
        <v/>
      </c>
      <c r="X60" s="60" t="str">
        <f>IF(SUM('Control Sample Data'!L$3:L$98)&gt;10,IF(AND(ISNUMBER('Control Sample Data'!L59),'Control Sample Data'!L59&lt;$B$1, 'Control Sample Data'!L59&gt;0),'Control Sample Data'!L59,$B$1),"")</f>
        <v/>
      </c>
      <c r="Y60" s="60" t="str">
        <f>IF(SUM('Control Sample Data'!M$3:M$98)&gt;10,IF(AND(ISNUMBER('Control Sample Data'!M59),'Control Sample Data'!M59&lt;$B$1, 'Control Sample Data'!M59&gt;0),'Control Sample Data'!M59,$B$1),"")</f>
        <v/>
      </c>
      <c r="AT60" s="74">
        <f t="shared" si="44"/>
        <v>4.7300000000000004</v>
      </c>
      <c r="AU60" s="74">
        <f t="shared" si="45"/>
        <v>4.865000000000002</v>
      </c>
      <c r="AV60" s="74">
        <f t="shared" si="46"/>
        <v>4.9199999999999982</v>
      </c>
      <c r="AW60" s="74" t="str">
        <f t="shared" si="47"/>
        <v/>
      </c>
      <c r="AX60" s="74" t="str">
        <f t="shared" si="48"/>
        <v/>
      </c>
      <c r="AY60" s="74" t="str">
        <f t="shared" si="49"/>
        <v/>
      </c>
      <c r="AZ60" s="74" t="str">
        <f t="shared" si="50"/>
        <v/>
      </c>
      <c r="BA60" s="74" t="str">
        <f t="shared" si="51"/>
        <v/>
      </c>
      <c r="BB60" s="74" t="str">
        <f t="shared" si="52"/>
        <v/>
      </c>
      <c r="BC60" s="74" t="str">
        <f t="shared" si="53"/>
        <v/>
      </c>
      <c r="BD60" s="74">
        <f t="shared" si="54"/>
        <v>3.0733333333333341</v>
      </c>
      <c r="BE60" s="74">
        <f t="shared" si="55"/>
        <v>3.3816666666666677</v>
      </c>
      <c r="BF60" s="74">
        <f t="shared" si="56"/>
        <v>3.3249999999999993</v>
      </c>
      <c r="BG60" s="74" t="str">
        <f t="shared" si="57"/>
        <v/>
      </c>
      <c r="BH60" s="74" t="str">
        <f t="shared" si="58"/>
        <v/>
      </c>
      <c r="BI60" s="74" t="str">
        <f t="shared" si="59"/>
        <v/>
      </c>
      <c r="BJ60" s="74" t="str">
        <f t="shared" si="60"/>
        <v/>
      </c>
      <c r="BK60" s="74" t="str">
        <f t="shared" si="61"/>
        <v/>
      </c>
      <c r="BL60" s="74" t="str">
        <f t="shared" si="62"/>
        <v/>
      </c>
      <c r="BM60" s="74" t="str">
        <f t="shared" si="63"/>
        <v/>
      </c>
      <c r="BN60" s="62">
        <f t="shared" si="21"/>
        <v>4.8383333333333338</v>
      </c>
      <c r="BO60" s="62">
        <f t="shared" si="22"/>
        <v>3.2600000000000002</v>
      </c>
      <c r="BP60" s="9">
        <f t="shared" si="23"/>
        <v>3.768149461533625E-2</v>
      </c>
      <c r="BQ60" s="9">
        <f t="shared" si="24"/>
        <v>3.4315400430845258E-2</v>
      </c>
      <c r="BR60" s="9">
        <f t="shared" si="25"/>
        <v>3.3031813767543182E-2</v>
      </c>
      <c r="BS60" s="9" t="str">
        <f t="shared" si="26"/>
        <v/>
      </c>
      <c r="BT60" s="9" t="str">
        <f t="shared" si="27"/>
        <v/>
      </c>
      <c r="BU60" s="9" t="str">
        <f t="shared" si="28"/>
        <v/>
      </c>
      <c r="BV60" s="9" t="str">
        <f t="shared" si="29"/>
        <v/>
      </c>
      <c r="BW60" s="9" t="str">
        <f t="shared" si="30"/>
        <v/>
      </c>
      <c r="BX60" s="9" t="str">
        <f t="shared" si="31"/>
        <v/>
      </c>
      <c r="BY60" s="9" t="str">
        <f t="shared" si="32"/>
        <v/>
      </c>
      <c r="BZ60" s="9">
        <f t="shared" si="33"/>
        <v>0.11880493471385019</v>
      </c>
      <c r="CA60" s="9">
        <f t="shared" si="34"/>
        <v>9.5943796163270964E-2</v>
      </c>
      <c r="CB60" s="9">
        <f t="shared" si="35"/>
        <v>9.9787298294581273E-2</v>
      </c>
      <c r="CC60" s="9" t="str">
        <f t="shared" si="36"/>
        <v/>
      </c>
      <c r="CD60" s="9" t="str">
        <f t="shared" si="37"/>
        <v/>
      </c>
      <c r="CE60" s="9" t="str">
        <f t="shared" si="38"/>
        <v/>
      </c>
      <c r="CF60" s="9" t="str">
        <f t="shared" si="39"/>
        <v/>
      </c>
      <c r="CG60" s="9" t="str">
        <f t="shared" si="40"/>
        <v/>
      </c>
      <c r="CH60" s="9" t="str">
        <f t="shared" si="41"/>
        <v/>
      </c>
      <c r="CI60" s="9" t="str">
        <f t="shared" si="42"/>
        <v/>
      </c>
    </row>
    <row r="61" spans="1:87" ht="12.75" customHeight="1">
      <c r="A61" s="188"/>
      <c r="B61" s="57" t="str">
        <f>IF('Gene Table'!D60="","",'Gene Table'!D60)</f>
        <v>NM_033338</v>
      </c>
      <c r="C61" s="57" t="s">
        <v>1800</v>
      </c>
      <c r="D61" s="60">
        <f>IF(SUM('Test Sample Data'!D$3:D$98)&gt;10,IF(AND(ISNUMBER('Test Sample Data'!D60),'Test Sample Data'!D60&lt;$B$1, 'Test Sample Data'!D60&gt;0),'Test Sample Data'!D60,$B$1),"")</f>
        <v>27.91</v>
      </c>
      <c r="E61" s="60">
        <f>IF(SUM('Test Sample Data'!E$3:E$98)&gt;10,IF(AND(ISNUMBER('Test Sample Data'!E60),'Test Sample Data'!E60&lt;$B$1, 'Test Sample Data'!E60&gt;0),'Test Sample Data'!E60,$B$1),"")</f>
        <v>28.11</v>
      </c>
      <c r="F61" s="60">
        <f>IF(SUM('Test Sample Data'!F$3:F$98)&gt;10,IF(AND(ISNUMBER('Test Sample Data'!F60),'Test Sample Data'!F60&lt;$B$1, 'Test Sample Data'!F60&gt;0),'Test Sample Data'!F60,$B$1),"")</f>
        <v>28.14</v>
      </c>
      <c r="G61" s="60" t="str">
        <f>IF(SUM('Test Sample Data'!G$3:G$98)&gt;10,IF(AND(ISNUMBER('Test Sample Data'!G60),'Test Sample Data'!G60&lt;$B$1, 'Test Sample Data'!G60&gt;0),'Test Sample Data'!G60,$B$1),"")</f>
        <v/>
      </c>
      <c r="H61" s="60" t="str">
        <f>IF(SUM('Test Sample Data'!H$3:H$98)&gt;10,IF(AND(ISNUMBER('Test Sample Data'!H60),'Test Sample Data'!H60&lt;$B$1, 'Test Sample Data'!H60&gt;0),'Test Sample Data'!H60,$B$1),"")</f>
        <v/>
      </c>
      <c r="I61" s="60" t="str">
        <f>IF(SUM('Test Sample Data'!I$3:I$98)&gt;10,IF(AND(ISNUMBER('Test Sample Data'!I60),'Test Sample Data'!I60&lt;$B$1, 'Test Sample Data'!I60&gt;0),'Test Sample Data'!I60,$B$1),"")</f>
        <v/>
      </c>
      <c r="J61" s="60" t="str">
        <f>IF(SUM('Test Sample Data'!J$3:J$98)&gt;10,IF(AND(ISNUMBER('Test Sample Data'!J60),'Test Sample Data'!J60&lt;$B$1, 'Test Sample Data'!J60&gt;0),'Test Sample Data'!J60,$B$1),"")</f>
        <v/>
      </c>
      <c r="K61" s="60" t="str">
        <f>IF(SUM('Test Sample Data'!K$3:K$98)&gt;10,IF(AND(ISNUMBER('Test Sample Data'!K60),'Test Sample Data'!K60&lt;$B$1, 'Test Sample Data'!K60&gt;0),'Test Sample Data'!K60,$B$1),"")</f>
        <v/>
      </c>
      <c r="L61" s="60" t="str">
        <f>IF(SUM('Test Sample Data'!L$3:L$98)&gt;10,IF(AND(ISNUMBER('Test Sample Data'!L60),'Test Sample Data'!L60&lt;$B$1, 'Test Sample Data'!L60&gt;0),'Test Sample Data'!L60,$B$1),"")</f>
        <v/>
      </c>
      <c r="M61" s="60" t="str">
        <f>IF(SUM('Test Sample Data'!M$3:M$98)&gt;10,IF(AND(ISNUMBER('Test Sample Data'!M60),'Test Sample Data'!M60&lt;$B$1, 'Test Sample Data'!M60&gt;0),'Test Sample Data'!M60,$B$1),"")</f>
        <v/>
      </c>
      <c r="N61" s="60" t="str">
        <f>'Gene Table'!D60</f>
        <v>NM_033338</v>
      </c>
      <c r="O61" s="57" t="s">
        <v>1800</v>
      </c>
      <c r="P61" s="60">
        <f>IF(SUM('Control Sample Data'!D$3:D$98)&gt;10,IF(AND(ISNUMBER('Control Sample Data'!D60),'Control Sample Data'!D60&lt;$B$1, 'Control Sample Data'!D60&gt;0),'Control Sample Data'!D60,$B$1),"")</f>
        <v>29.35</v>
      </c>
      <c r="Q61" s="60">
        <f>IF(SUM('Control Sample Data'!E$3:E$98)&gt;10,IF(AND(ISNUMBER('Control Sample Data'!E60),'Control Sample Data'!E60&lt;$B$1, 'Control Sample Data'!E60&gt;0),'Control Sample Data'!E60,$B$1),"")</f>
        <v>29.56</v>
      </c>
      <c r="R61" s="60">
        <f>IF(SUM('Control Sample Data'!F$3:F$98)&gt;10,IF(AND(ISNUMBER('Control Sample Data'!F60),'Control Sample Data'!F60&lt;$B$1, 'Control Sample Data'!F60&gt;0),'Control Sample Data'!F60,$B$1),"")</f>
        <v>29.77</v>
      </c>
      <c r="S61" s="60" t="str">
        <f>IF(SUM('Control Sample Data'!G$3:G$98)&gt;10,IF(AND(ISNUMBER('Control Sample Data'!G60),'Control Sample Data'!G60&lt;$B$1, 'Control Sample Data'!G60&gt;0),'Control Sample Data'!G60,$B$1),"")</f>
        <v/>
      </c>
      <c r="T61" s="60" t="str">
        <f>IF(SUM('Control Sample Data'!H$3:H$98)&gt;10,IF(AND(ISNUMBER('Control Sample Data'!H60),'Control Sample Data'!H60&lt;$B$1, 'Control Sample Data'!H60&gt;0),'Control Sample Data'!H60,$B$1),"")</f>
        <v/>
      </c>
      <c r="U61" s="60" t="str">
        <f>IF(SUM('Control Sample Data'!I$3:I$98)&gt;10,IF(AND(ISNUMBER('Control Sample Data'!I60),'Control Sample Data'!I60&lt;$B$1, 'Control Sample Data'!I60&gt;0),'Control Sample Data'!I60,$B$1),"")</f>
        <v/>
      </c>
      <c r="V61" s="60" t="str">
        <f>IF(SUM('Control Sample Data'!J$3:J$98)&gt;10,IF(AND(ISNUMBER('Control Sample Data'!J60),'Control Sample Data'!J60&lt;$B$1, 'Control Sample Data'!J60&gt;0),'Control Sample Data'!J60,$B$1),"")</f>
        <v/>
      </c>
      <c r="W61" s="60" t="str">
        <f>IF(SUM('Control Sample Data'!K$3:K$98)&gt;10,IF(AND(ISNUMBER('Control Sample Data'!K60),'Control Sample Data'!K60&lt;$B$1, 'Control Sample Data'!K60&gt;0),'Control Sample Data'!K60,$B$1),"")</f>
        <v/>
      </c>
      <c r="X61" s="60" t="str">
        <f>IF(SUM('Control Sample Data'!L$3:L$98)&gt;10,IF(AND(ISNUMBER('Control Sample Data'!L60),'Control Sample Data'!L60&lt;$B$1, 'Control Sample Data'!L60&gt;0),'Control Sample Data'!L60,$B$1),"")</f>
        <v/>
      </c>
      <c r="Y61" s="60" t="str">
        <f>IF(SUM('Control Sample Data'!M$3:M$98)&gt;10,IF(AND(ISNUMBER('Control Sample Data'!M60),'Control Sample Data'!M60&lt;$B$1, 'Control Sample Data'!M60&gt;0),'Control Sample Data'!M60,$B$1),"")</f>
        <v/>
      </c>
      <c r="AT61" s="74">
        <f t="shared" si="44"/>
        <v>4.8500000000000014</v>
      </c>
      <c r="AU61" s="74">
        <f t="shared" si="45"/>
        <v>4.9649999999999999</v>
      </c>
      <c r="AV61" s="74">
        <f t="shared" si="46"/>
        <v>4.9800000000000004</v>
      </c>
      <c r="AW61" s="74" t="str">
        <f t="shared" si="47"/>
        <v/>
      </c>
      <c r="AX61" s="74" t="str">
        <f t="shared" si="48"/>
        <v/>
      </c>
      <c r="AY61" s="74" t="str">
        <f t="shared" si="49"/>
        <v/>
      </c>
      <c r="AZ61" s="74" t="str">
        <f t="shared" si="50"/>
        <v/>
      </c>
      <c r="BA61" s="74" t="str">
        <f t="shared" si="51"/>
        <v/>
      </c>
      <c r="BB61" s="74" t="str">
        <f t="shared" si="52"/>
        <v/>
      </c>
      <c r="BC61" s="74" t="str">
        <f t="shared" si="53"/>
        <v/>
      </c>
      <c r="BD61" s="74">
        <f t="shared" si="54"/>
        <v>5.0733333333333341</v>
      </c>
      <c r="BE61" s="74">
        <f t="shared" si="55"/>
        <v>5.2516666666666652</v>
      </c>
      <c r="BF61" s="74">
        <f t="shared" si="56"/>
        <v>5.3649999999999984</v>
      </c>
      <c r="BG61" s="74" t="str">
        <f t="shared" si="57"/>
        <v/>
      </c>
      <c r="BH61" s="74" t="str">
        <f t="shared" si="58"/>
        <v/>
      </c>
      <c r="BI61" s="74" t="str">
        <f t="shared" si="59"/>
        <v/>
      </c>
      <c r="BJ61" s="74" t="str">
        <f t="shared" si="60"/>
        <v/>
      </c>
      <c r="BK61" s="74" t="str">
        <f t="shared" si="61"/>
        <v/>
      </c>
      <c r="BL61" s="74" t="str">
        <f t="shared" si="62"/>
        <v/>
      </c>
      <c r="BM61" s="74" t="str">
        <f t="shared" si="63"/>
        <v/>
      </c>
      <c r="BN61" s="62">
        <f t="shared" si="21"/>
        <v>4.9316666666666675</v>
      </c>
      <c r="BO61" s="62">
        <f t="shared" si="22"/>
        <v>5.2299999999999995</v>
      </c>
      <c r="BP61" s="9">
        <f t="shared" si="23"/>
        <v>3.4674046002120124E-2</v>
      </c>
      <c r="BQ61" s="9">
        <f t="shared" si="24"/>
        <v>3.2017400719775047E-2</v>
      </c>
      <c r="BR61" s="9">
        <f t="shared" si="25"/>
        <v>3.1686233743438402E-2</v>
      </c>
      <c r="BS61" s="9" t="str">
        <f t="shared" si="26"/>
        <v/>
      </c>
      <c r="BT61" s="9" t="str">
        <f t="shared" si="27"/>
        <v/>
      </c>
      <c r="BU61" s="9" t="str">
        <f t="shared" si="28"/>
        <v/>
      </c>
      <c r="BV61" s="9" t="str">
        <f t="shared" si="29"/>
        <v/>
      </c>
      <c r="BW61" s="9" t="str">
        <f t="shared" si="30"/>
        <v/>
      </c>
      <c r="BX61" s="9" t="str">
        <f t="shared" si="31"/>
        <v/>
      </c>
      <c r="BY61" s="9" t="str">
        <f t="shared" si="32"/>
        <v/>
      </c>
      <c r="BZ61" s="9">
        <f t="shared" si="33"/>
        <v>2.9701233678462554E-2</v>
      </c>
      <c r="CA61" s="9">
        <f t="shared" si="34"/>
        <v>2.6247672954127971E-2</v>
      </c>
      <c r="CB61" s="9">
        <f t="shared" si="35"/>
        <v>2.4264652343782524E-2</v>
      </c>
      <c r="CC61" s="9" t="str">
        <f t="shared" si="36"/>
        <v/>
      </c>
      <c r="CD61" s="9" t="str">
        <f t="shared" si="37"/>
        <v/>
      </c>
      <c r="CE61" s="9" t="str">
        <f t="shared" si="38"/>
        <v/>
      </c>
      <c r="CF61" s="9" t="str">
        <f t="shared" si="39"/>
        <v/>
      </c>
      <c r="CG61" s="9" t="str">
        <f t="shared" si="40"/>
        <v/>
      </c>
      <c r="CH61" s="9" t="str">
        <f t="shared" si="41"/>
        <v/>
      </c>
      <c r="CI61" s="9" t="str">
        <f t="shared" si="42"/>
        <v/>
      </c>
    </row>
    <row r="62" spans="1:87">
      <c r="A62" s="188"/>
      <c r="B62" s="57" t="str">
        <f>IF('Gene Table'!D61="","",'Gene Table'!D61)</f>
        <v>NM_001226</v>
      </c>
      <c r="C62" s="57" t="s">
        <v>1801</v>
      </c>
      <c r="D62" s="60">
        <f>IF(SUM('Test Sample Data'!D$3:D$98)&gt;10,IF(AND(ISNUMBER('Test Sample Data'!D61),'Test Sample Data'!D61&lt;$B$1, 'Test Sample Data'!D61&gt;0),'Test Sample Data'!D61,$B$1),"")</f>
        <v>25.47</v>
      </c>
      <c r="E62" s="60">
        <f>IF(SUM('Test Sample Data'!E$3:E$98)&gt;10,IF(AND(ISNUMBER('Test Sample Data'!E61),'Test Sample Data'!E61&lt;$B$1, 'Test Sample Data'!E61&gt;0),'Test Sample Data'!E61,$B$1),"")</f>
        <v>25.6</v>
      </c>
      <c r="F62" s="60">
        <f>IF(SUM('Test Sample Data'!F$3:F$98)&gt;10,IF(AND(ISNUMBER('Test Sample Data'!F61),'Test Sample Data'!F61&lt;$B$1, 'Test Sample Data'!F61&gt;0),'Test Sample Data'!F61,$B$1),"")</f>
        <v>25.57</v>
      </c>
      <c r="G62" s="60" t="str">
        <f>IF(SUM('Test Sample Data'!G$3:G$98)&gt;10,IF(AND(ISNUMBER('Test Sample Data'!G61),'Test Sample Data'!G61&lt;$B$1, 'Test Sample Data'!G61&gt;0),'Test Sample Data'!G61,$B$1),"")</f>
        <v/>
      </c>
      <c r="H62" s="60" t="str">
        <f>IF(SUM('Test Sample Data'!H$3:H$98)&gt;10,IF(AND(ISNUMBER('Test Sample Data'!H61),'Test Sample Data'!H61&lt;$B$1, 'Test Sample Data'!H61&gt;0),'Test Sample Data'!H61,$B$1),"")</f>
        <v/>
      </c>
      <c r="I62" s="60" t="str">
        <f>IF(SUM('Test Sample Data'!I$3:I$98)&gt;10,IF(AND(ISNUMBER('Test Sample Data'!I61),'Test Sample Data'!I61&lt;$B$1, 'Test Sample Data'!I61&gt;0),'Test Sample Data'!I61,$B$1),"")</f>
        <v/>
      </c>
      <c r="J62" s="60" t="str">
        <f>IF(SUM('Test Sample Data'!J$3:J$98)&gt;10,IF(AND(ISNUMBER('Test Sample Data'!J61),'Test Sample Data'!J61&lt;$B$1, 'Test Sample Data'!J61&gt;0),'Test Sample Data'!J61,$B$1),"")</f>
        <v/>
      </c>
      <c r="K62" s="60" t="str">
        <f>IF(SUM('Test Sample Data'!K$3:K$98)&gt;10,IF(AND(ISNUMBER('Test Sample Data'!K61),'Test Sample Data'!K61&lt;$B$1, 'Test Sample Data'!K61&gt;0),'Test Sample Data'!K61,$B$1),"")</f>
        <v/>
      </c>
      <c r="L62" s="60" t="str">
        <f>IF(SUM('Test Sample Data'!L$3:L$98)&gt;10,IF(AND(ISNUMBER('Test Sample Data'!L61),'Test Sample Data'!L61&lt;$B$1, 'Test Sample Data'!L61&gt;0),'Test Sample Data'!L61,$B$1),"")</f>
        <v/>
      </c>
      <c r="M62" s="60" t="str">
        <f>IF(SUM('Test Sample Data'!M$3:M$98)&gt;10,IF(AND(ISNUMBER('Test Sample Data'!M61),'Test Sample Data'!M61&lt;$B$1, 'Test Sample Data'!M61&gt;0),'Test Sample Data'!M61,$B$1),"")</f>
        <v/>
      </c>
      <c r="N62" s="60" t="str">
        <f>'Gene Table'!D61</f>
        <v>NM_001226</v>
      </c>
      <c r="O62" s="57" t="s">
        <v>1801</v>
      </c>
      <c r="P62" s="60">
        <f>IF(SUM('Control Sample Data'!D$3:D$98)&gt;10,IF(AND(ISNUMBER('Control Sample Data'!D61),'Control Sample Data'!D61&lt;$B$1, 'Control Sample Data'!D61&gt;0),'Control Sample Data'!D61,$B$1),"")</f>
        <v>27.76</v>
      </c>
      <c r="Q62" s="60">
        <f>IF(SUM('Control Sample Data'!E$3:E$98)&gt;10,IF(AND(ISNUMBER('Control Sample Data'!E61),'Control Sample Data'!E61&lt;$B$1, 'Control Sample Data'!E61&gt;0),'Control Sample Data'!E61,$B$1),"")</f>
        <v>28.03</v>
      </c>
      <c r="R62" s="60">
        <f>IF(SUM('Control Sample Data'!F$3:F$98)&gt;10,IF(AND(ISNUMBER('Control Sample Data'!F61),'Control Sample Data'!F61&lt;$B$1, 'Control Sample Data'!F61&gt;0),'Control Sample Data'!F61,$B$1),"")</f>
        <v>28.26</v>
      </c>
      <c r="S62" s="60" t="str">
        <f>IF(SUM('Control Sample Data'!G$3:G$98)&gt;10,IF(AND(ISNUMBER('Control Sample Data'!G61),'Control Sample Data'!G61&lt;$B$1, 'Control Sample Data'!G61&gt;0),'Control Sample Data'!G61,$B$1),"")</f>
        <v/>
      </c>
      <c r="T62" s="60" t="str">
        <f>IF(SUM('Control Sample Data'!H$3:H$98)&gt;10,IF(AND(ISNUMBER('Control Sample Data'!H61),'Control Sample Data'!H61&lt;$B$1, 'Control Sample Data'!H61&gt;0),'Control Sample Data'!H61,$B$1),"")</f>
        <v/>
      </c>
      <c r="U62" s="60" t="str">
        <f>IF(SUM('Control Sample Data'!I$3:I$98)&gt;10,IF(AND(ISNUMBER('Control Sample Data'!I61),'Control Sample Data'!I61&lt;$B$1, 'Control Sample Data'!I61&gt;0),'Control Sample Data'!I61,$B$1),"")</f>
        <v/>
      </c>
      <c r="V62" s="60" t="str">
        <f>IF(SUM('Control Sample Data'!J$3:J$98)&gt;10,IF(AND(ISNUMBER('Control Sample Data'!J61),'Control Sample Data'!J61&lt;$B$1, 'Control Sample Data'!J61&gt;0),'Control Sample Data'!J61,$B$1),"")</f>
        <v/>
      </c>
      <c r="W62" s="60" t="str">
        <f>IF(SUM('Control Sample Data'!K$3:K$98)&gt;10,IF(AND(ISNUMBER('Control Sample Data'!K61),'Control Sample Data'!K61&lt;$B$1, 'Control Sample Data'!K61&gt;0),'Control Sample Data'!K61,$B$1),"")</f>
        <v/>
      </c>
      <c r="X62" s="60" t="str">
        <f>IF(SUM('Control Sample Data'!L$3:L$98)&gt;10,IF(AND(ISNUMBER('Control Sample Data'!L61),'Control Sample Data'!L61&lt;$B$1, 'Control Sample Data'!L61&gt;0),'Control Sample Data'!L61,$B$1),"")</f>
        <v/>
      </c>
      <c r="Y62" s="60" t="str">
        <f>IF(SUM('Control Sample Data'!M$3:M$98)&gt;10,IF(AND(ISNUMBER('Control Sample Data'!M61),'Control Sample Data'!M61&lt;$B$1, 'Control Sample Data'!M61&gt;0),'Control Sample Data'!M61,$B$1),"")</f>
        <v/>
      </c>
      <c r="AT62" s="74">
        <f t="shared" si="44"/>
        <v>2.41</v>
      </c>
      <c r="AU62" s="74">
        <f t="shared" si="45"/>
        <v>2.4550000000000018</v>
      </c>
      <c r="AV62" s="74">
        <f t="shared" si="46"/>
        <v>2.41</v>
      </c>
      <c r="AW62" s="74" t="str">
        <f t="shared" si="47"/>
        <v/>
      </c>
      <c r="AX62" s="74" t="str">
        <f t="shared" si="48"/>
        <v/>
      </c>
      <c r="AY62" s="74" t="str">
        <f t="shared" si="49"/>
        <v/>
      </c>
      <c r="AZ62" s="74" t="str">
        <f t="shared" si="50"/>
        <v/>
      </c>
      <c r="BA62" s="74" t="str">
        <f t="shared" si="51"/>
        <v/>
      </c>
      <c r="BB62" s="74" t="str">
        <f t="shared" si="52"/>
        <v/>
      </c>
      <c r="BC62" s="74" t="str">
        <f t="shared" si="53"/>
        <v/>
      </c>
      <c r="BD62" s="74">
        <f t="shared" si="54"/>
        <v>3.4833333333333343</v>
      </c>
      <c r="BE62" s="74">
        <f t="shared" si="55"/>
        <v>3.7216666666666676</v>
      </c>
      <c r="BF62" s="74">
        <f t="shared" si="56"/>
        <v>3.8550000000000004</v>
      </c>
      <c r="BG62" s="74" t="str">
        <f t="shared" si="57"/>
        <v/>
      </c>
      <c r="BH62" s="74" t="str">
        <f t="shared" si="58"/>
        <v/>
      </c>
      <c r="BI62" s="74" t="str">
        <f t="shared" si="59"/>
        <v/>
      </c>
      <c r="BJ62" s="74" t="str">
        <f t="shared" si="60"/>
        <v/>
      </c>
      <c r="BK62" s="74" t="str">
        <f t="shared" si="61"/>
        <v/>
      </c>
      <c r="BL62" s="74" t="str">
        <f t="shared" si="62"/>
        <v/>
      </c>
      <c r="BM62" s="74" t="str">
        <f t="shared" si="63"/>
        <v/>
      </c>
      <c r="BN62" s="62">
        <f t="shared" si="21"/>
        <v>2.4250000000000007</v>
      </c>
      <c r="BO62" s="62">
        <f t="shared" si="22"/>
        <v>3.6866666666666674</v>
      </c>
      <c r="BP62" s="9">
        <f t="shared" si="23"/>
        <v>0.18815584342638339</v>
      </c>
      <c r="BQ62" s="9">
        <f t="shared" si="24"/>
        <v>0.18237754303002171</v>
      </c>
      <c r="BR62" s="9">
        <f t="shared" si="25"/>
        <v>0.18815584342638339</v>
      </c>
      <c r="BS62" s="9" t="str">
        <f t="shared" si="26"/>
        <v/>
      </c>
      <c r="BT62" s="9" t="str">
        <f t="shared" si="27"/>
        <v/>
      </c>
      <c r="BU62" s="9" t="str">
        <f t="shared" si="28"/>
        <v/>
      </c>
      <c r="BV62" s="9" t="str">
        <f t="shared" si="29"/>
        <v/>
      </c>
      <c r="BW62" s="9" t="str">
        <f t="shared" si="30"/>
        <v/>
      </c>
      <c r="BX62" s="9" t="str">
        <f t="shared" si="31"/>
        <v/>
      </c>
      <c r="BY62" s="9" t="str">
        <f t="shared" si="32"/>
        <v/>
      </c>
      <c r="BZ62" s="9">
        <f t="shared" si="33"/>
        <v>8.9415370777203601E-2</v>
      </c>
      <c r="CA62" s="9">
        <f t="shared" si="34"/>
        <v>7.5799562585983027E-2</v>
      </c>
      <c r="CB62" s="9">
        <f t="shared" si="35"/>
        <v>6.9108165832516805E-2</v>
      </c>
      <c r="CC62" s="9" t="str">
        <f t="shared" si="36"/>
        <v/>
      </c>
      <c r="CD62" s="9" t="str">
        <f t="shared" si="37"/>
        <v/>
      </c>
      <c r="CE62" s="9" t="str">
        <f t="shared" si="38"/>
        <v/>
      </c>
      <c r="CF62" s="9" t="str">
        <f t="shared" si="39"/>
        <v/>
      </c>
      <c r="CG62" s="9" t="str">
        <f t="shared" si="40"/>
        <v/>
      </c>
      <c r="CH62" s="9" t="str">
        <f t="shared" si="41"/>
        <v/>
      </c>
      <c r="CI62" s="9" t="str">
        <f t="shared" si="42"/>
        <v/>
      </c>
    </row>
    <row r="63" spans="1:87">
      <c r="A63" s="188"/>
      <c r="B63" s="57" t="str">
        <f>IF('Gene Table'!D62="","",'Gene Table'!D62)</f>
        <v>NM_004346</v>
      </c>
      <c r="C63" s="57" t="s">
        <v>1802</v>
      </c>
      <c r="D63" s="60">
        <f>IF(SUM('Test Sample Data'!D$3:D$98)&gt;10,IF(AND(ISNUMBER('Test Sample Data'!D62),'Test Sample Data'!D62&lt;$B$1, 'Test Sample Data'!D62&gt;0),'Test Sample Data'!D62,$B$1),"")</f>
        <v>25.29</v>
      </c>
      <c r="E63" s="60">
        <f>IF(SUM('Test Sample Data'!E$3:E$98)&gt;10,IF(AND(ISNUMBER('Test Sample Data'!E62),'Test Sample Data'!E62&lt;$B$1, 'Test Sample Data'!E62&gt;0),'Test Sample Data'!E62,$B$1),"")</f>
        <v>25.41</v>
      </c>
      <c r="F63" s="60">
        <f>IF(SUM('Test Sample Data'!F$3:F$98)&gt;10,IF(AND(ISNUMBER('Test Sample Data'!F62),'Test Sample Data'!F62&lt;$B$1, 'Test Sample Data'!F62&gt;0),'Test Sample Data'!F62,$B$1),"")</f>
        <v>25.39</v>
      </c>
      <c r="G63" s="60" t="str">
        <f>IF(SUM('Test Sample Data'!G$3:G$98)&gt;10,IF(AND(ISNUMBER('Test Sample Data'!G62),'Test Sample Data'!G62&lt;$B$1, 'Test Sample Data'!G62&gt;0),'Test Sample Data'!G62,$B$1),"")</f>
        <v/>
      </c>
      <c r="H63" s="60" t="str">
        <f>IF(SUM('Test Sample Data'!H$3:H$98)&gt;10,IF(AND(ISNUMBER('Test Sample Data'!H62),'Test Sample Data'!H62&lt;$B$1, 'Test Sample Data'!H62&gt;0),'Test Sample Data'!H62,$B$1),"")</f>
        <v/>
      </c>
      <c r="I63" s="60" t="str">
        <f>IF(SUM('Test Sample Data'!I$3:I$98)&gt;10,IF(AND(ISNUMBER('Test Sample Data'!I62),'Test Sample Data'!I62&lt;$B$1, 'Test Sample Data'!I62&gt;0),'Test Sample Data'!I62,$B$1),"")</f>
        <v/>
      </c>
      <c r="J63" s="60" t="str">
        <f>IF(SUM('Test Sample Data'!J$3:J$98)&gt;10,IF(AND(ISNUMBER('Test Sample Data'!J62),'Test Sample Data'!J62&lt;$B$1, 'Test Sample Data'!J62&gt;0),'Test Sample Data'!J62,$B$1),"")</f>
        <v/>
      </c>
      <c r="K63" s="60" t="str">
        <f>IF(SUM('Test Sample Data'!K$3:K$98)&gt;10,IF(AND(ISNUMBER('Test Sample Data'!K62),'Test Sample Data'!K62&lt;$B$1, 'Test Sample Data'!K62&gt;0),'Test Sample Data'!K62,$B$1),"")</f>
        <v/>
      </c>
      <c r="L63" s="60" t="str">
        <f>IF(SUM('Test Sample Data'!L$3:L$98)&gt;10,IF(AND(ISNUMBER('Test Sample Data'!L62),'Test Sample Data'!L62&lt;$B$1, 'Test Sample Data'!L62&gt;0),'Test Sample Data'!L62,$B$1),"")</f>
        <v/>
      </c>
      <c r="M63" s="60" t="str">
        <f>IF(SUM('Test Sample Data'!M$3:M$98)&gt;10,IF(AND(ISNUMBER('Test Sample Data'!M62),'Test Sample Data'!M62&lt;$B$1, 'Test Sample Data'!M62&gt;0),'Test Sample Data'!M62,$B$1),"")</f>
        <v/>
      </c>
      <c r="N63" s="60" t="str">
        <f>'Gene Table'!D62</f>
        <v>NM_004346</v>
      </c>
      <c r="O63" s="57" t="s">
        <v>1802</v>
      </c>
      <c r="P63" s="60">
        <f>IF(SUM('Control Sample Data'!D$3:D$98)&gt;10,IF(AND(ISNUMBER('Control Sample Data'!D62),'Control Sample Data'!D62&lt;$B$1, 'Control Sample Data'!D62&gt;0),'Control Sample Data'!D62,$B$1),"")</f>
        <v>28.55</v>
      </c>
      <c r="Q63" s="60">
        <f>IF(SUM('Control Sample Data'!E$3:E$98)&gt;10,IF(AND(ISNUMBER('Control Sample Data'!E62),'Control Sample Data'!E62&lt;$B$1, 'Control Sample Data'!E62&gt;0),'Control Sample Data'!E62,$B$1),"")</f>
        <v>28.73</v>
      </c>
      <c r="R63" s="60">
        <f>IF(SUM('Control Sample Data'!F$3:F$98)&gt;10,IF(AND(ISNUMBER('Control Sample Data'!F62),'Control Sample Data'!F62&lt;$B$1, 'Control Sample Data'!F62&gt;0),'Control Sample Data'!F62,$B$1),"")</f>
        <v>28.85</v>
      </c>
      <c r="S63" s="60" t="str">
        <f>IF(SUM('Control Sample Data'!G$3:G$98)&gt;10,IF(AND(ISNUMBER('Control Sample Data'!G62),'Control Sample Data'!G62&lt;$B$1, 'Control Sample Data'!G62&gt;0),'Control Sample Data'!G62,$B$1),"")</f>
        <v/>
      </c>
      <c r="T63" s="60" t="str">
        <f>IF(SUM('Control Sample Data'!H$3:H$98)&gt;10,IF(AND(ISNUMBER('Control Sample Data'!H62),'Control Sample Data'!H62&lt;$B$1, 'Control Sample Data'!H62&gt;0),'Control Sample Data'!H62,$B$1),"")</f>
        <v/>
      </c>
      <c r="U63" s="60" t="str">
        <f>IF(SUM('Control Sample Data'!I$3:I$98)&gt;10,IF(AND(ISNUMBER('Control Sample Data'!I62),'Control Sample Data'!I62&lt;$B$1, 'Control Sample Data'!I62&gt;0),'Control Sample Data'!I62,$B$1),"")</f>
        <v/>
      </c>
      <c r="V63" s="60" t="str">
        <f>IF(SUM('Control Sample Data'!J$3:J$98)&gt;10,IF(AND(ISNUMBER('Control Sample Data'!J62),'Control Sample Data'!J62&lt;$B$1, 'Control Sample Data'!J62&gt;0),'Control Sample Data'!J62,$B$1),"")</f>
        <v/>
      </c>
      <c r="W63" s="60" t="str">
        <f>IF(SUM('Control Sample Data'!K$3:K$98)&gt;10,IF(AND(ISNUMBER('Control Sample Data'!K62),'Control Sample Data'!K62&lt;$B$1, 'Control Sample Data'!K62&gt;0),'Control Sample Data'!K62,$B$1),"")</f>
        <v/>
      </c>
      <c r="X63" s="60" t="str">
        <f>IF(SUM('Control Sample Data'!L$3:L$98)&gt;10,IF(AND(ISNUMBER('Control Sample Data'!L62),'Control Sample Data'!L62&lt;$B$1, 'Control Sample Data'!L62&gt;0),'Control Sample Data'!L62,$B$1),"")</f>
        <v/>
      </c>
      <c r="Y63" s="60" t="str">
        <f>IF(SUM('Control Sample Data'!M$3:M$98)&gt;10,IF(AND(ISNUMBER('Control Sample Data'!M62),'Control Sample Data'!M62&lt;$B$1, 'Control Sample Data'!M62&gt;0),'Control Sample Data'!M62,$B$1),"")</f>
        <v/>
      </c>
      <c r="AT63" s="74">
        <f t="shared" si="44"/>
        <v>2.2300000000000004</v>
      </c>
      <c r="AU63" s="74">
        <f t="shared" si="45"/>
        <v>2.2650000000000006</v>
      </c>
      <c r="AV63" s="74">
        <f t="shared" si="46"/>
        <v>2.2300000000000004</v>
      </c>
      <c r="AW63" s="74" t="str">
        <f t="shared" si="47"/>
        <v/>
      </c>
      <c r="AX63" s="74" t="str">
        <f t="shared" si="48"/>
        <v/>
      </c>
      <c r="AY63" s="74" t="str">
        <f t="shared" si="49"/>
        <v/>
      </c>
      <c r="AZ63" s="74" t="str">
        <f t="shared" si="50"/>
        <v/>
      </c>
      <c r="BA63" s="74" t="str">
        <f t="shared" si="51"/>
        <v/>
      </c>
      <c r="BB63" s="74" t="str">
        <f t="shared" si="52"/>
        <v/>
      </c>
      <c r="BC63" s="74" t="str">
        <f t="shared" si="53"/>
        <v/>
      </c>
      <c r="BD63" s="74">
        <f t="shared" si="54"/>
        <v>4.2733333333333334</v>
      </c>
      <c r="BE63" s="74">
        <f t="shared" si="55"/>
        <v>4.4216666666666669</v>
      </c>
      <c r="BF63" s="74">
        <f t="shared" si="56"/>
        <v>4.4450000000000003</v>
      </c>
      <c r="BG63" s="74" t="str">
        <f t="shared" si="57"/>
        <v/>
      </c>
      <c r="BH63" s="74" t="str">
        <f t="shared" si="58"/>
        <v/>
      </c>
      <c r="BI63" s="74" t="str">
        <f t="shared" si="59"/>
        <v/>
      </c>
      <c r="BJ63" s="74" t="str">
        <f t="shared" si="60"/>
        <v/>
      </c>
      <c r="BK63" s="74" t="str">
        <f t="shared" si="61"/>
        <v/>
      </c>
      <c r="BL63" s="74" t="str">
        <f t="shared" si="62"/>
        <v/>
      </c>
      <c r="BM63" s="74" t="str">
        <f t="shared" si="63"/>
        <v/>
      </c>
      <c r="BN63" s="62">
        <f t="shared" si="21"/>
        <v>2.2416666666666671</v>
      </c>
      <c r="BO63" s="62">
        <f t="shared" si="22"/>
        <v>4.38</v>
      </c>
      <c r="BP63" s="9">
        <f t="shared" si="23"/>
        <v>0.21315872294198909</v>
      </c>
      <c r="BQ63" s="9">
        <f t="shared" si="24"/>
        <v>0.20804968367788104</v>
      </c>
      <c r="BR63" s="9">
        <f t="shared" si="25"/>
        <v>0.21315872294198909</v>
      </c>
      <c r="BS63" s="9" t="str">
        <f t="shared" si="26"/>
        <v/>
      </c>
      <c r="BT63" s="9" t="str">
        <f t="shared" si="27"/>
        <v/>
      </c>
      <c r="BU63" s="9" t="str">
        <f t="shared" si="28"/>
        <v/>
      </c>
      <c r="BV63" s="9" t="str">
        <f t="shared" si="29"/>
        <v/>
      </c>
      <c r="BW63" s="9" t="str">
        <f t="shared" si="30"/>
        <v/>
      </c>
      <c r="BX63" s="9" t="str">
        <f t="shared" si="31"/>
        <v/>
      </c>
      <c r="BY63" s="9" t="str">
        <f t="shared" si="32"/>
        <v/>
      </c>
      <c r="BZ63" s="9">
        <f t="shared" si="33"/>
        <v>5.1712851418750802E-2</v>
      </c>
      <c r="CA63" s="9">
        <f t="shared" si="34"/>
        <v>4.6660104005860709E-2</v>
      </c>
      <c r="CB63" s="9">
        <f t="shared" si="35"/>
        <v>4.591151978994714E-2</v>
      </c>
      <c r="CC63" s="9" t="str">
        <f t="shared" si="36"/>
        <v/>
      </c>
      <c r="CD63" s="9" t="str">
        <f t="shared" si="37"/>
        <v/>
      </c>
      <c r="CE63" s="9" t="str">
        <f t="shared" si="38"/>
        <v/>
      </c>
      <c r="CF63" s="9" t="str">
        <f t="shared" si="39"/>
        <v/>
      </c>
      <c r="CG63" s="9" t="str">
        <f t="shared" si="40"/>
        <v/>
      </c>
      <c r="CH63" s="9" t="str">
        <f t="shared" si="41"/>
        <v/>
      </c>
      <c r="CI63" s="9" t="str">
        <f t="shared" si="42"/>
        <v/>
      </c>
    </row>
    <row r="64" spans="1:87">
      <c r="A64" s="188"/>
      <c r="B64" s="57" t="str">
        <f>IF('Gene Table'!D63="","",'Gene Table'!D63)</f>
        <v>NM_005431</v>
      </c>
      <c r="C64" s="57" t="s">
        <v>1803</v>
      </c>
      <c r="D64" s="60">
        <f>IF(SUM('Test Sample Data'!D$3:D$98)&gt;10,IF(AND(ISNUMBER('Test Sample Data'!D63),'Test Sample Data'!D63&lt;$B$1, 'Test Sample Data'!D63&gt;0),'Test Sample Data'!D63,$B$1),"")</f>
        <v>25.6</v>
      </c>
      <c r="E64" s="60">
        <f>IF(SUM('Test Sample Data'!E$3:E$98)&gt;10,IF(AND(ISNUMBER('Test Sample Data'!E63),'Test Sample Data'!E63&lt;$B$1, 'Test Sample Data'!E63&gt;0),'Test Sample Data'!E63,$B$1),"")</f>
        <v>25.73</v>
      </c>
      <c r="F64" s="60">
        <f>IF(SUM('Test Sample Data'!F$3:F$98)&gt;10,IF(AND(ISNUMBER('Test Sample Data'!F63),'Test Sample Data'!F63&lt;$B$1, 'Test Sample Data'!F63&gt;0),'Test Sample Data'!F63,$B$1),"")</f>
        <v>25.69</v>
      </c>
      <c r="G64" s="60" t="str">
        <f>IF(SUM('Test Sample Data'!G$3:G$98)&gt;10,IF(AND(ISNUMBER('Test Sample Data'!G63),'Test Sample Data'!G63&lt;$B$1, 'Test Sample Data'!G63&gt;0),'Test Sample Data'!G63,$B$1),"")</f>
        <v/>
      </c>
      <c r="H64" s="60" t="str">
        <f>IF(SUM('Test Sample Data'!H$3:H$98)&gt;10,IF(AND(ISNUMBER('Test Sample Data'!H63),'Test Sample Data'!H63&lt;$B$1, 'Test Sample Data'!H63&gt;0),'Test Sample Data'!H63,$B$1),"")</f>
        <v/>
      </c>
      <c r="I64" s="60" t="str">
        <f>IF(SUM('Test Sample Data'!I$3:I$98)&gt;10,IF(AND(ISNUMBER('Test Sample Data'!I63),'Test Sample Data'!I63&lt;$B$1, 'Test Sample Data'!I63&gt;0),'Test Sample Data'!I63,$B$1),"")</f>
        <v/>
      </c>
      <c r="J64" s="60" t="str">
        <f>IF(SUM('Test Sample Data'!J$3:J$98)&gt;10,IF(AND(ISNUMBER('Test Sample Data'!J63),'Test Sample Data'!J63&lt;$B$1, 'Test Sample Data'!J63&gt;0),'Test Sample Data'!J63,$B$1),"")</f>
        <v/>
      </c>
      <c r="K64" s="60" t="str">
        <f>IF(SUM('Test Sample Data'!K$3:K$98)&gt;10,IF(AND(ISNUMBER('Test Sample Data'!K63),'Test Sample Data'!K63&lt;$B$1, 'Test Sample Data'!K63&gt;0),'Test Sample Data'!K63,$B$1),"")</f>
        <v/>
      </c>
      <c r="L64" s="60" t="str">
        <f>IF(SUM('Test Sample Data'!L$3:L$98)&gt;10,IF(AND(ISNUMBER('Test Sample Data'!L63),'Test Sample Data'!L63&lt;$B$1, 'Test Sample Data'!L63&gt;0),'Test Sample Data'!L63,$B$1),"")</f>
        <v/>
      </c>
      <c r="M64" s="60" t="str">
        <f>IF(SUM('Test Sample Data'!M$3:M$98)&gt;10,IF(AND(ISNUMBER('Test Sample Data'!M63),'Test Sample Data'!M63&lt;$B$1, 'Test Sample Data'!M63&gt;0),'Test Sample Data'!M63,$B$1),"")</f>
        <v/>
      </c>
      <c r="N64" s="60" t="str">
        <f>'Gene Table'!D63</f>
        <v>NM_005431</v>
      </c>
      <c r="O64" s="57" t="s">
        <v>1803</v>
      </c>
      <c r="P64" s="60">
        <f>IF(SUM('Control Sample Data'!D$3:D$98)&gt;10,IF(AND(ISNUMBER('Control Sample Data'!D63),'Control Sample Data'!D63&lt;$B$1, 'Control Sample Data'!D63&gt;0),'Control Sample Data'!D63,$B$1),"")</f>
        <v>29.63</v>
      </c>
      <c r="Q64" s="60">
        <f>IF(SUM('Control Sample Data'!E$3:E$98)&gt;10,IF(AND(ISNUMBER('Control Sample Data'!E63),'Control Sample Data'!E63&lt;$B$1, 'Control Sample Data'!E63&gt;0),'Control Sample Data'!E63,$B$1),"")</f>
        <v>29.52</v>
      </c>
      <c r="R64" s="60">
        <f>IF(SUM('Control Sample Data'!F$3:F$98)&gt;10,IF(AND(ISNUMBER('Control Sample Data'!F63),'Control Sample Data'!F63&lt;$B$1, 'Control Sample Data'!F63&gt;0),'Control Sample Data'!F63,$B$1),"")</f>
        <v>29.89</v>
      </c>
      <c r="S64" s="60" t="str">
        <f>IF(SUM('Control Sample Data'!G$3:G$98)&gt;10,IF(AND(ISNUMBER('Control Sample Data'!G63),'Control Sample Data'!G63&lt;$B$1, 'Control Sample Data'!G63&gt;0),'Control Sample Data'!G63,$B$1),"")</f>
        <v/>
      </c>
      <c r="T64" s="60" t="str">
        <f>IF(SUM('Control Sample Data'!H$3:H$98)&gt;10,IF(AND(ISNUMBER('Control Sample Data'!H63),'Control Sample Data'!H63&lt;$B$1, 'Control Sample Data'!H63&gt;0),'Control Sample Data'!H63,$B$1),"")</f>
        <v/>
      </c>
      <c r="U64" s="60" t="str">
        <f>IF(SUM('Control Sample Data'!I$3:I$98)&gt;10,IF(AND(ISNUMBER('Control Sample Data'!I63),'Control Sample Data'!I63&lt;$B$1, 'Control Sample Data'!I63&gt;0),'Control Sample Data'!I63,$B$1),"")</f>
        <v/>
      </c>
      <c r="V64" s="60" t="str">
        <f>IF(SUM('Control Sample Data'!J$3:J$98)&gt;10,IF(AND(ISNUMBER('Control Sample Data'!J63),'Control Sample Data'!J63&lt;$B$1, 'Control Sample Data'!J63&gt;0),'Control Sample Data'!J63,$B$1),"")</f>
        <v/>
      </c>
      <c r="W64" s="60" t="str">
        <f>IF(SUM('Control Sample Data'!K$3:K$98)&gt;10,IF(AND(ISNUMBER('Control Sample Data'!K63),'Control Sample Data'!K63&lt;$B$1, 'Control Sample Data'!K63&gt;0),'Control Sample Data'!K63,$B$1),"")</f>
        <v/>
      </c>
      <c r="X64" s="60" t="str">
        <f>IF(SUM('Control Sample Data'!L$3:L$98)&gt;10,IF(AND(ISNUMBER('Control Sample Data'!L63),'Control Sample Data'!L63&lt;$B$1, 'Control Sample Data'!L63&gt;0),'Control Sample Data'!L63,$B$1),"")</f>
        <v/>
      </c>
      <c r="Y64" s="60" t="str">
        <f>IF(SUM('Control Sample Data'!M$3:M$98)&gt;10,IF(AND(ISNUMBER('Control Sample Data'!M63),'Control Sample Data'!M63&lt;$B$1, 'Control Sample Data'!M63&gt;0),'Control Sample Data'!M63,$B$1),"")</f>
        <v/>
      </c>
      <c r="AT64" s="74">
        <f t="shared" si="44"/>
        <v>2.5400000000000027</v>
      </c>
      <c r="AU64" s="74">
        <f t="shared" si="45"/>
        <v>2.5850000000000009</v>
      </c>
      <c r="AV64" s="74">
        <f t="shared" si="46"/>
        <v>2.5300000000000011</v>
      </c>
      <c r="AW64" s="74" t="str">
        <f t="shared" si="47"/>
        <v/>
      </c>
      <c r="AX64" s="74" t="str">
        <f t="shared" si="48"/>
        <v/>
      </c>
      <c r="AY64" s="74" t="str">
        <f t="shared" si="49"/>
        <v/>
      </c>
      <c r="AZ64" s="74" t="str">
        <f t="shared" si="50"/>
        <v/>
      </c>
      <c r="BA64" s="74" t="str">
        <f t="shared" si="51"/>
        <v/>
      </c>
      <c r="BB64" s="74" t="str">
        <f t="shared" si="52"/>
        <v/>
      </c>
      <c r="BC64" s="74" t="str">
        <f t="shared" si="53"/>
        <v/>
      </c>
      <c r="BD64" s="74">
        <f t="shared" si="54"/>
        <v>5.3533333333333317</v>
      </c>
      <c r="BE64" s="74">
        <f t="shared" si="55"/>
        <v>5.211666666666666</v>
      </c>
      <c r="BF64" s="74">
        <f t="shared" si="56"/>
        <v>5.4849999999999994</v>
      </c>
      <c r="BG64" s="74" t="str">
        <f t="shared" si="57"/>
        <v/>
      </c>
      <c r="BH64" s="74" t="str">
        <f t="shared" si="58"/>
        <v/>
      </c>
      <c r="BI64" s="74" t="str">
        <f t="shared" si="59"/>
        <v/>
      </c>
      <c r="BJ64" s="74" t="str">
        <f t="shared" si="60"/>
        <v/>
      </c>
      <c r="BK64" s="74" t="str">
        <f t="shared" si="61"/>
        <v/>
      </c>
      <c r="BL64" s="74" t="str">
        <f t="shared" si="62"/>
        <v/>
      </c>
      <c r="BM64" s="74" t="str">
        <f t="shared" si="63"/>
        <v/>
      </c>
      <c r="BN64" s="62">
        <f t="shared" si="21"/>
        <v>2.5516666666666681</v>
      </c>
      <c r="BO64" s="62">
        <f t="shared" si="22"/>
        <v>5.3499999999999988</v>
      </c>
      <c r="BP64" s="9">
        <f t="shared" si="23"/>
        <v>0.17194272726746768</v>
      </c>
      <c r="BQ64" s="9">
        <f t="shared" si="24"/>
        <v>0.16666233463639976</v>
      </c>
      <c r="BR64" s="9">
        <f t="shared" si="25"/>
        <v>0.17313868351386544</v>
      </c>
      <c r="BS64" s="9" t="str">
        <f t="shared" si="26"/>
        <v/>
      </c>
      <c r="BT64" s="9" t="str">
        <f t="shared" si="27"/>
        <v/>
      </c>
      <c r="BU64" s="9" t="str">
        <f t="shared" si="28"/>
        <v/>
      </c>
      <c r="BV64" s="9" t="str">
        <f t="shared" si="29"/>
        <v/>
      </c>
      <c r="BW64" s="9" t="str">
        <f t="shared" si="30"/>
        <v/>
      </c>
      <c r="BX64" s="9" t="str">
        <f t="shared" si="31"/>
        <v/>
      </c>
      <c r="BY64" s="9" t="str">
        <f t="shared" si="32"/>
        <v/>
      </c>
      <c r="BZ64" s="9">
        <f t="shared" si="33"/>
        <v>2.446166925934691E-2</v>
      </c>
      <c r="CA64" s="9">
        <f t="shared" si="34"/>
        <v>2.6985595481685443E-2</v>
      </c>
      <c r="CB64" s="9">
        <f t="shared" si="35"/>
        <v>2.2328033433454585E-2</v>
      </c>
      <c r="CC64" s="9" t="str">
        <f t="shared" si="36"/>
        <v/>
      </c>
      <c r="CD64" s="9" t="str">
        <f t="shared" si="37"/>
        <v/>
      </c>
      <c r="CE64" s="9" t="str">
        <f t="shared" si="38"/>
        <v/>
      </c>
      <c r="CF64" s="9" t="str">
        <f t="shared" si="39"/>
        <v/>
      </c>
      <c r="CG64" s="9" t="str">
        <f t="shared" si="40"/>
        <v/>
      </c>
      <c r="CH64" s="9" t="str">
        <f t="shared" si="41"/>
        <v/>
      </c>
      <c r="CI64" s="9" t="str">
        <f t="shared" si="42"/>
        <v/>
      </c>
    </row>
    <row r="65" spans="1:87">
      <c r="A65" s="188"/>
      <c r="B65" s="57" t="str">
        <f>IF('Gene Table'!D64="","",'Gene Table'!D64)</f>
        <v>NM_000455</v>
      </c>
      <c r="C65" s="57" t="s">
        <v>1804</v>
      </c>
      <c r="D65" s="60">
        <f>IF(SUM('Test Sample Data'!D$3:D$98)&gt;10,IF(AND(ISNUMBER('Test Sample Data'!D64),'Test Sample Data'!D64&lt;$B$1, 'Test Sample Data'!D64&gt;0),'Test Sample Data'!D64,$B$1),"")</f>
        <v>22.91</v>
      </c>
      <c r="E65" s="60">
        <f>IF(SUM('Test Sample Data'!E$3:E$98)&gt;10,IF(AND(ISNUMBER('Test Sample Data'!E64),'Test Sample Data'!E64&lt;$B$1, 'Test Sample Data'!E64&gt;0),'Test Sample Data'!E64,$B$1),"")</f>
        <v>23.04</v>
      </c>
      <c r="F65" s="60">
        <f>IF(SUM('Test Sample Data'!F$3:F$98)&gt;10,IF(AND(ISNUMBER('Test Sample Data'!F64),'Test Sample Data'!F64&lt;$B$1, 'Test Sample Data'!F64&gt;0),'Test Sample Data'!F64,$B$1),"")</f>
        <v>23.02</v>
      </c>
      <c r="G65" s="60" t="str">
        <f>IF(SUM('Test Sample Data'!G$3:G$98)&gt;10,IF(AND(ISNUMBER('Test Sample Data'!G64),'Test Sample Data'!G64&lt;$B$1, 'Test Sample Data'!G64&gt;0),'Test Sample Data'!G64,$B$1),"")</f>
        <v/>
      </c>
      <c r="H65" s="60" t="str">
        <f>IF(SUM('Test Sample Data'!H$3:H$98)&gt;10,IF(AND(ISNUMBER('Test Sample Data'!H64),'Test Sample Data'!H64&lt;$B$1, 'Test Sample Data'!H64&gt;0),'Test Sample Data'!H64,$B$1),"")</f>
        <v/>
      </c>
      <c r="I65" s="60" t="str">
        <f>IF(SUM('Test Sample Data'!I$3:I$98)&gt;10,IF(AND(ISNUMBER('Test Sample Data'!I64),'Test Sample Data'!I64&lt;$B$1, 'Test Sample Data'!I64&gt;0),'Test Sample Data'!I64,$B$1),"")</f>
        <v/>
      </c>
      <c r="J65" s="60" t="str">
        <f>IF(SUM('Test Sample Data'!J$3:J$98)&gt;10,IF(AND(ISNUMBER('Test Sample Data'!J64),'Test Sample Data'!J64&lt;$B$1, 'Test Sample Data'!J64&gt;0),'Test Sample Data'!J64,$B$1),"")</f>
        <v/>
      </c>
      <c r="K65" s="60" t="str">
        <f>IF(SUM('Test Sample Data'!K$3:K$98)&gt;10,IF(AND(ISNUMBER('Test Sample Data'!K64),'Test Sample Data'!K64&lt;$B$1, 'Test Sample Data'!K64&gt;0),'Test Sample Data'!K64,$B$1),"")</f>
        <v/>
      </c>
      <c r="L65" s="60" t="str">
        <f>IF(SUM('Test Sample Data'!L$3:L$98)&gt;10,IF(AND(ISNUMBER('Test Sample Data'!L64),'Test Sample Data'!L64&lt;$B$1, 'Test Sample Data'!L64&gt;0),'Test Sample Data'!L64,$B$1),"")</f>
        <v/>
      </c>
      <c r="M65" s="60" t="str">
        <f>IF(SUM('Test Sample Data'!M$3:M$98)&gt;10,IF(AND(ISNUMBER('Test Sample Data'!M64),'Test Sample Data'!M64&lt;$B$1, 'Test Sample Data'!M64&gt;0),'Test Sample Data'!M64,$B$1),"")</f>
        <v/>
      </c>
      <c r="N65" s="60" t="str">
        <f>'Gene Table'!D64</f>
        <v>NM_000455</v>
      </c>
      <c r="O65" s="57" t="s">
        <v>1804</v>
      </c>
      <c r="P65" s="60">
        <f>IF(SUM('Control Sample Data'!D$3:D$98)&gt;10,IF(AND(ISNUMBER('Control Sample Data'!D64),'Control Sample Data'!D64&lt;$B$1, 'Control Sample Data'!D64&gt;0),'Control Sample Data'!D64,$B$1),"")</f>
        <v>27.29</v>
      </c>
      <c r="Q65" s="60">
        <f>IF(SUM('Control Sample Data'!E$3:E$98)&gt;10,IF(AND(ISNUMBER('Control Sample Data'!E64),'Control Sample Data'!E64&lt;$B$1, 'Control Sample Data'!E64&gt;0),'Control Sample Data'!E64,$B$1),"")</f>
        <v>27.31</v>
      </c>
      <c r="R65" s="60">
        <f>IF(SUM('Control Sample Data'!F$3:F$98)&gt;10,IF(AND(ISNUMBER('Control Sample Data'!F64),'Control Sample Data'!F64&lt;$B$1, 'Control Sample Data'!F64&gt;0),'Control Sample Data'!F64,$B$1),"")</f>
        <v>27.47</v>
      </c>
      <c r="S65" s="60" t="str">
        <f>IF(SUM('Control Sample Data'!G$3:G$98)&gt;10,IF(AND(ISNUMBER('Control Sample Data'!G64),'Control Sample Data'!G64&lt;$B$1, 'Control Sample Data'!G64&gt;0),'Control Sample Data'!G64,$B$1),"")</f>
        <v/>
      </c>
      <c r="T65" s="60" t="str">
        <f>IF(SUM('Control Sample Data'!H$3:H$98)&gt;10,IF(AND(ISNUMBER('Control Sample Data'!H64),'Control Sample Data'!H64&lt;$B$1, 'Control Sample Data'!H64&gt;0),'Control Sample Data'!H64,$B$1),"")</f>
        <v/>
      </c>
      <c r="U65" s="60" t="str">
        <f>IF(SUM('Control Sample Data'!I$3:I$98)&gt;10,IF(AND(ISNUMBER('Control Sample Data'!I64),'Control Sample Data'!I64&lt;$B$1, 'Control Sample Data'!I64&gt;0),'Control Sample Data'!I64,$B$1),"")</f>
        <v/>
      </c>
      <c r="V65" s="60" t="str">
        <f>IF(SUM('Control Sample Data'!J$3:J$98)&gt;10,IF(AND(ISNUMBER('Control Sample Data'!J64),'Control Sample Data'!J64&lt;$B$1, 'Control Sample Data'!J64&gt;0),'Control Sample Data'!J64,$B$1),"")</f>
        <v/>
      </c>
      <c r="W65" s="60" t="str">
        <f>IF(SUM('Control Sample Data'!K$3:K$98)&gt;10,IF(AND(ISNUMBER('Control Sample Data'!K64),'Control Sample Data'!K64&lt;$B$1, 'Control Sample Data'!K64&gt;0),'Control Sample Data'!K64,$B$1),"")</f>
        <v/>
      </c>
      <c r="X65" s="60" t="str">
        <f>IF(SUM('Control Sample Data'!L$3:L$98)&gt;10,IF(AND(ISNUMBER('Control Sample Data'!L64),'Control Sample Data'!L64&lt;$B$1, 'Control Sample Data'!L64&gt;0),'Control Sample Data'!L64,$B$1),"")</f>
        <v/>
      </c>
      <c r="Y65" s="60" t="str">
        <f>IF(SUM('Control Sample Data'!M$3:M$98)&gt;10,IF(AND(ISNUMBER('Control Sample Data'!M64),'Control Sample Data'!M64&lt;$B$1, 'Control Sample Data'!M64&gt;0),'Control Sample Data'!M64,$B$1),"")</f>
        <v/>
      </c>
      <c r="AT65" s="74">
        <f t="shared" si="44"/>
        <v>-0.14999999999999858</v>
      </c>
      <c r="AU65" s="74">
        <f t="shared" si="45"/>
        <v>-0.10500000000000043</v>
      </c>
      <c r="AV65" s="74">
        <f t="shared" si="46"/>
        <v>-0.14000000000000057</v>
      </c>
      <c r="AW65" s="74" t="str">
        <f t="shared" si="47"/>
        <v/>
      </c>
      <c r="AX65" s="74" t="str">
        <f t="shared" si="48"/>
        <v/>
      </c>
      <c r="AY65" s="74" t="str">
        <f t="shared" si="49"/>
        <v/>
      </c>
      <c r="AZ65" s="74" t="str">
        <f t="shared" si="50"/>
        <v/>
      </c>
      <c r="BA65" s="74" t="str">
        <f t="shared" si="51"/>
        <v/>
      </c>
      <c r="BB65" s="74" t="str">
        <f t="shared" si="52"/>
        <v/>
      </c>
      <c r="BC65" s="74" t="str">
        <f t="shared" si="53"/>
        <v/>
      </c>
      <c r="BD65" s="74">
        <f t="shared" si="54"/>
        <v>3.0133333333333319</v>
      </c>
      <c r="BE65" s="74">
        <f t="shared" si="55"/>
        <v>3.0016666666666652</v>
      </c>
      <c r="BF65" s="74">
        <f t="shared" si="56"/>
        <v>3.0649999999999977</v>
      </c>
      <c r="BG65" s="74" t="str">
        <f t="shared" si="57"/>
        <v/>
      </c>
      <c r="BH65" s="74" t="str">
        <f t="shared" si="58"/>
        <v/>
      </c>
      <c r="BI65" s="74" t="str">
        <f t="shared" si="59"/>
        <v/>
      </c>
      <c r="BJ65" s="74" t="str">
        <f t="shared" si="60"/>
        <v/>
      </c>
      <c r="BK65" s="74" t="str">
        <f t="shared" si="61"/>
        <v/>
      </c>
      <c r="BL65" s="74" t="str">
        <f t="shared" si="62"/>
        <v/>
      </c>
      <c r="BM65" s="74" t="str">
        <f t="shared" si="63"/>
        <v/>
      </c>
      <c r="BN65" s="62">
        <f t="shared" si="21"/>
        <v>-0.13166666666666652</v>
      </c>
      <c r="BO65" s="62">
        <f t="shared" si="22"/>
        <v>3.0266666666666651</v>
      </c>
      <c r="BP65" s="9">
        <f t="shared" si="23"/>
        <v>1.109569472067844</v>
      </c>
      <c r="BQ65" s="9">
        <f t="shared" si="24"/>
        <v>1.0754943904573786</v>
      </c>
      <c r="BR65" s="9">
        <f t="shared" si="25"/>
        <v>1.1019051158766111</v>
      </c>
      <c r="BS65" s="9" t="str">
        <f t="shared" si="26"/>
        <v/>
      </c>
      <c r="BT65" s="9" t="str">
        <f t="shared" si="27"/>
        <v/>
      </c>
      <c r="BU65" s="9" t="str">
        <f t="shared" si="28"/>
        <v/>
      </c>
      <c r="BV65" s="9" t="str">
        <f t="shared" si="29"/>
        <v/>
      </c>
      <c r="BW65" s="9" t="str">
        <f t="shared" si="30"/>
        <v/>
      </c>
      <c r="BX65" s="9" t="str">
        <f t="shared" si="31"/>
        <v/>
      </c>
      <c r="BY65" s="9" t="str">
        <f t="shared" si="32"/>
        <v/>
      </c>
      <c r="BZ65" s="9">
        <f t="shared" si="33"/>
        <v>0.1238500766581538</v>
      </c>
      <c r="CA65" s="9">
        <f t="shared" si="34"/>
        <v>0.12485567771725394</v>
      </c>
      <c r="CB65" s="9">
        <f t="shared" si="35"/>
        <v>0.11949316469921796</v>
      </c>
      <c r="CC65" s="9" t="str">
        <f t="shared" si="36"/>
        <v/>
      </c>
      <c r="CD65" s="9" t="str">
        <f t="shared" si="37"/>
        <v/>
      </c>
      <c r="CE65" s="9" t="str">
        <f t="shared" si="38"/>
        <v/>
      </c>
      <c r="CF65" s="9" t="str">
        <f t="shared" si="39"/>
        <v/>
      </c>
      <c r="CG65" s="9" t="str">
        <f t="shared" si="40"/>
        <v/>
      </c>
      <c r="CH65" s="9" t="str">
        <f t="shared" si="41"/>
        <v/>
      </c>
      <c r="CI65" s="9" t="str">
        <f t="shared" si="42"/>
        <v/>
      </c>
    </row>
    <row r="66" spans="1:87">
      <c r="A66" s="188"/>
      <c r="B66" s="57" t="str">
        <f>IF('Gene Table'!D65="","",'Gene Table'!D65)</f>
        <v>NM_053056</v>
      </c>
      <c r="C66" s="57" t="s">
        <v>1805</v>
      </c>
      <c r="D66" s="60">
        <f>IF(SUM('Test Sample Data'!D$3:D$98)&gt;10,IF(AND(ISNUMBER('Test Sample Data'!D65),'Test Sample Data'!D65&lt;$B$1, 'Test Sample Data'!D65&gt;0),'Test Sample Data'!D65,$B$1),"")</f>
        <v>24.4</v>
      </c>
      <c r="E66" s="60">
        <f>IF(SUM('Test Sample Data'!E$3:E$98)&gt;10,IF(AND(ISNUMBER('Test Sample Data'!E65),'Test Sample Data'!E65&lt;$B$1, 'Test Sample Data'!E65&gt;0),'Test Sample Data'!E65,$B$1),"")</f>
        <v>24.56</v>
      </c>
      <c r="F66" s="60">
        <f>IF(SUM('Test Sample Data'!F$3:F$98)&gt;10,IF(AND(ISNUMBER('Test Sample Data'!F65),'Test Sample Data'!F65&lt;$B$1, 'Test Sample Data'!F65&gt;0),'Test Sample Data'!F65,$B$1),"")</f>
        <v>24.47</v>
      </c>
      <c r="G66" s="60" t="str">
        <f>IF(SUM('Test Sample Data'!G$3:G$98)&gt;10,IF(AND(ISNUMBER('Test Sample Data'!G65),'Test Sample Data'!G65&lt;$B$1, 'Test Sample Data'!G65&gt;0),'Test Sample Data'!G65,$B$1),"")</f>
        <v/>
      </c>
      <c r="H66" s="60" t="str">
        <f>IF(SUM('Test Sample Data'!H$3:H$98)&gt;10,IF(AND(ISNUMBER('Test Sample Data'!H65),'Test Sample Data'!H65&lt;$B$1, 'Test Sample Data'!H65&gt;0),'Test Sample Data'!H65,$B$1),"")</f>
        <v/>
      </c>
      <c r="I66" s="60" t="str">
        <f>IF(SUM('Test Sample Data'!I$3:I$98)&gt;10,IF(AND(ISNUMBER('Test Sample Data'!I65),'Test Sample Data'!I65&lt;$B$1, 'Test Sample Data'!I65&gt;0),'Test Sample Data'!I65,$B$1),"")</f>
        <v/>
      </c>
      <c r="J66" s="60" t="str">
        <f>IF(SUM('Test Sample Data'!J$3:J$98)&gt;10,IF(AND(ISNUMBER('Test Sample Data'!J65),'Test Sample Data'!J65&lt;$B$1, 'Test Sample Data'!J65&gt;0),'Test Sample Data'!J65,$B$1),"")</f>
        <v/>
      </c>
      <c r="K66" s="60" t="str">
        <f>IF(SUM('Test Sample Data'!K$3:K$98)&gt;10,IF(AND(ISNUMBER('Test Sample Data'!K65),'Test Sample Data'!K65&lt;$B$1, 'Test Sample Data'!K65&gt;0),'Test Sample Data'!K65,$B$1),"")</f>
        <v/>
      </c>
      <c r="L66" s="60" t="str">
        <f>IF(SUM('Test Sample Data'!L$3:L$98)&gt;10,IF(AND(ISNUMBER('Test Sample Data'!L65),'Test Sample Data'!L65&lt;$B$1, 'Test Sample Data'!L65&gt;0),'Test Sample Data'!L65,$B$1),"")</f>
        <v/>
      </c>
      <c r="M66" s="60" t="str">
        <f>IF(SUM('Test Sample Data'!M$3:M$98)&gt;10,IF(AND(ISNUMBER('Test Sample Data'!M65),'Test Sample Data'!M65&lt;$B$1, 'Test Sample Data'!M65&gt;0),'Test Sample Data'!M65,$B$1),"")</f>
        <v/>
      </c>
      <c r="N66" s="60" t="str">
        <f>'Gene Table'!D65</f>
        <v>NM_053056</v>
      </c>
      <c r="O66" s="57" t="s">
        <v>1805</v>
      </c>
      <c r="P66" s="60">
        <f>IF(SUM('Control Sample Data'!D$3:D$98)&gt;10,IF(AND(ISNUMBER('Control Sample Data'!D65),'Control Sample Data'!D65&lt;$B$1, 'Control Sample Data'!D65&gt;0),'Control Sample Data'!D65,$B$1),"")</f>
        <v>26.17</v>
      </c>
      <c r="Q66" s="60">
        <f>IF(SUM('Control Sample Data'!E$3:E$98)&gt;10,IF(AND(ISNUMBER('Control Sample Data'!E65),'Control Sample Data'!E65&lt;$B$1, 'Control Sample Data'!E65&gt;0),'Control Sample Data'!E65,$B$1),"")</f>
        <v>26.21</v>
      </c>
      <c r="R66" s="60">
        <f>IF(SUM('Control Sample Data'!F$3:F$98)&gt;10,IF(AND(ISNUMBER('Control Sample Data'!F65),'Control Sample Data'!F65&lt;$B$1, 'Control Sample Data'!F65&gt;0),'Control Sample Data'!F65,$B$1),"")</f>
        <v>26.38</v>
      </c>
      <c r="S66" s="60" t="str">
        <f>IF(SUM('Control Sample Data'!G$3:G$98)&gt;10,IF(AND(ISNUMBER('Control Sample Data'!G65),'Control Sample Data'!G65&lt;$B$1, 'Control Sample Data'!G65&gt;0),'Control Sample Data'!G65,$B$1),"")</f>
        <v/>
      </c>
      <c r="T66" s="60" t="str">
        <f>IF(SUM('Control Sample Data'!H$3:H$98)&gt;10,IF(AND(ISNUMBER('Control Sample Data'!H65),'Control Sample Data'!H65&lt;$B$1, 'Control Sample Data'!H65&gt;0),'Control Sample Data'!H65,$B$1),"")</f>
        <v/>
      </c>
      <c r="U66" s="60" t="str">
        <f>IF(SUM('Control Sample Data'!I$3:I$98)&gt;10,IF(AND(ISNUMBER('Control Sample Data'!I65),'Control Sample Data'!I65&lt;$B$1, 'Control Sample Data'!I65&gt;0),'Control Sample Data'!I65,$B$1),"")</f>
        <v/>
      </c>
      <c r="V66" s="60" t="str">
        <f>IF(SUM('Control Sample Data'!J$3:J$98)&gt;10,IF(AND(ISNUMBER('Control Sample Data'!J65),'Control Sample Data'!J65&lt;$B$1, 'Control Sample Data'!J65&gt;0),'Control Sample Data'!J65,$B$1),"")</f>
        <v/>
      </c>
      <c r="W66" s="60" t="str">
        <f>IF(SUM('Control Sample Data'!K$3:K$98)&gt;10,IF(AND(ISNUMBER('Control Sample Data'!K65),'Control Sample Data'!K65&lt;$B$1, 'Control Sample Data'!K65&gt;0),'Control Sample Data'!K65,$B$1),"")</f>
        <v/>
      </c>
      <c r="X66" s="60" t="str">
        <f>IF(SUM('Control Sample Data'!L$3:L$98)&gt;10,IF(AND(ISNUMBER('Control Sample Data'!L65),'Control Sample Data'!L65&lt;$B$1, 'Control Sample Data'!L65&gt;0),'Control Sample Data'!L65,$B$1),"")</f>
        <v/>
      </c>
      <c r="Y66" s="60" t="str">
        <f>IF(SUM('Control Sample Data'!M$3:M$98)&gt;10,IF(AND(ISNUMBER('Control Sample Data'!M65),'Control Sample Data'!M65&lt;$B$1, 'Control Sample Data'!M65&gt;0),'Control Sample Data'!M65,$B$1),"")</f>
        <v/>
      </c>
      <c r="AT66" s="74">
        <f t="shared" si="44"/>
        <v>1.3399999999999999</v>
      </c>
      <c r="AU66" s="74">
        <f t="shared" si="45"/>
        <v>1.4149999999999991</v>
      </c>
      <c r="AV66" s="74">
        <f t="shared" si="46"/>
        <v>1.3099999999999987</v>
      </c>
      <c r="AW66" s="74" t="str">
        <f t="shared" si="47"/>
        <v/>
      </c>
      <c r="AX66" s="74" t="str">
        <f t="shared" si="48"/>
        <v/>
      </c>
      <c r="AY66" s="74" t="str">
        <f t="shared" si="49"/>
        <v/>
      </c>
      <c r="AZ66" s="74" t="str">
        <f t="shared" si="50"/>
        <v/>
      </c>
      <c r="BA66" s="74" t="str">
        <f t="shared" si="51"/>
        <v/>
      </c>
      <c r="BB66" s="74" t="str">
        <f t="shared" si="52"/>
        <v/>
      </c>
      <c r="BC66" s="74" t="str">
        <f t="shared" si="53"/>
        <v/>
      </c>
      <c r="BD66" s="74">
        <f t="shared" si="54"/>
        <v>1.8933333333333344</v>
      </c>
      <c r="BE66" s="74">
        <f t="shared" si="55"/>
        <v>1.9016666666666673</v>
      </c>
      <c r="BF66" s="74">
        <f t="shared" si="56"/>
        <v>1.9749999999999979</v>
      </c>
      <c r="BG66" s="74" t="str">
        <f t="shared" si="57"/>
        <v/>
      </c>
      <c r="BH66" s="74" t="str">
        <f t="shared" si="58"/>
        <v/>
      </c>
      <c r="BI66" s="74" t="str">
        <f t="shared" si="59"/>
        <v/>
      </c>
      <c r="BJ66" s="74" t="str">
        <f t="shared" si="60"/>
        <v/>
      </c>
      <c r="BK66" s="74" t="str">
        <f t="shared" si="61"/>
        <v/>
      </c>
      <c r="BL66" s="74" t="str">
        <f t="shared" si="62"/>
        <v/>
      </c>
      <c r="BM66" s="74" t="str">
        <f t="shared" si="63"/>
        <v/>
      </c>
      <c r="BN66" s="62">
        <f t="shared" si="21"/>
        <v>1.3549999999999993</v>
      </c>
      <c r="BO66" s="62">
        <f t="shared" si="22"/>
        <v>1.9233333333333331</v>
      </c>
      <c r="BP66" s="9">
        <f t="shared" si="23"/>
        <v>0.39502065593168867</v>
      </c>
      <c r="BQ66" s="9">
        <f t="shared" si="24"/>
        <v>0.37500974732145476</v>
      </c>
      <c r="BR66" s="9">
        <f t="shared" si="25"/>
        <v>0.40332087961106355</v>
      </c>
      <c r="BS66" s="9" t="str">
        <f t="shared" si="26"/>
        <v/>
      </c>
      <c r="BT66" s="9" t="str">
        <f t="shared" si="27"/>
        <v/>
      </c>
      <c r="BU66" s="9" t="str">
        <f t="shared" si="28"/>
        <v/>
      </c>
      <c r="BV66" s="9" t="str">
        <f t="shared" si="29"/>
        <v/>
      </c>
      <c r="BW66" s="9" t="str">
        <f t="shared" si="30"/>
        <v/>
      </c>
      <c r="BX66" s="9" t="str">
        <f t="shared" si="31"/>
        <v/>
      </c>
      <c r="BY66" s="9" t="str">
        <f t="shared" si="32"/>
        <v/>
      </c>
      <c r="BZ66" s="9">
        <f t="shared" si="33"/>
        <v>0.26918439206188055</v>
      </c>
      <c r="CA66" s="9">
        <f t="shared" si="34"/>
        <v>0.2676340040486731</v>
      </c>
      <c r="CB66" s="9">
        <f t="shared" si="35"/>
        <v>0.25436992302567202</v>
      </c>
      <c r="CC66" s="9" t="str">
        <f t="shared" si="36"/>
        <v/>
      </c>
      <c r="CD66" s="9" t="str">
        <f t="shared" si="37"/>
        <v/>
      </c>
      <c r="CE66" s="9" t="str">
        <f t="shared" si="38"/>
        <v/>
      </c>
      <c r="CF66" s="9" t="str">
        <f t="shared" si="39"/>
        <v/>
      </c>
      <c r="CG66" s="9" t="str">
        <f t="shared" si="40"/>
        <v/>
      </c>
      <c r="CH66" s="9" t="str">
        <f t="shared" si="41"/>
        <v/>
      </c>
      <c r="CI66" s="9" t="str">
        <f t="shared" si="42"/>
        <v/>
      </c>
    </row>
    <row r="67" spans="1:87">
      <c r="A67" s="188"/>
      <c r="B67" s="57" t="str">
        <f>IF('Gene Table'!D66="","",'Gene Table'!D66)</f>
        <v>NM_000962</v>
      </c>
      <c r="C67" s="57" t="s">
        <v>1806</v>
      </c>
      <c r="D67" s="60">
        <f>IF(SUM('Test Sample Data'!D$3:D$98)&gt;10,IF(AND(ISNUMBER('Test Sample Data'!D66),'Test Sample Data'!D66&lt;$B$1, 'Test Sample Data'!D66&gt;0),'Test Sample Data'!D66,$B$1),"")</f>
        <v>32.89</v>
      </c>
      <c r="E67" s="60">
        <f>IF(SUM('Test Sample Data'!E$3:E$98)&gt;10,IF(AND(ISNUMBER('Test Sample Data'!E66),'Test Sample Data'!E66&lt;$B$1, 'Test Sample Data'!E66&gt;0),'Test Sample Data'!E66,$B$1),"")</f>
        <v>32.67</v>
      </c>
      <c r="F67" s="60">
        <f>IF(SUM('Test Sample Data'!F$3:F$98)&gt;10,IF(AND(ISNUMBER('Test Sample Data'!F66),'Test Sample Data'!F66&lt;$B$1, 'Test Sample Data'!F66&gt;0),'Test Sample Data'!F66,$B$1),"")</f>
        <v>32.79</v>
      </c>
      <c r="G67" s="60" t="str">
        <f>IF(SUM('Test Sample Data'!G$3:G$98)&gt;10,IF(AND(ISNUMBER('Test Sample Data'!G66),'Test Sample Data'!G66&lt;$B$1, 'Test Sample Data'!G66&gt;0),'Test Sample Data'!G66,$B$1),"")</f>
        <v/>
      </c>
      <c r="H67" s="60" t="str">
        <f>IF(SUM('Test Sample Data'!H$3:H$98)&gt;10,IF(AND(ISNUMBER('Test Sample Data'!H66),'Test Sample Data'!H66&lt;$B$1, 'Test Sample Data'!H66&gt;0),'Test Sample Data'!H66,$B$1),"")</f>
        <v/>
      </c>
      <c r="I67" s="60" t="str">
        <f>IF(SUM('Test Sample Data'!I$3:I$98)&gt;10,IF(AND(ISNUMBER('Test Sample Data'!I66),'Test Sample Data'!I66&lt;$B$1, 'Test Sample Data'!I66&gt;0),'Test Sample Data'!I66,$B$1),"")</f>
        <v/>
      </c>
      <c r="J67" s="60" t="str">
        <f>IF(SUM('Test Sample Data'!J$3:J$98)&gt;10,IF(AND(ISNUMBER('Test Sample Data'!J66),'Test Sample Data'!J66&lt;$B$1, 'Test Sample Data'!J66&gt;0),'Test Sample Data'!J66,$B$1),"")</f>
        <v/>
      </c>
      <c r="K67" s="60" t="str">
        <f>IF(SUM('Test Sample Data'!K$3:K$98)&gt;10,IF(AND(ISNUMBER('Test Sample Data'!K66),'Test Sample Data'!K66&lt;$B$1, 'Test Sample Data'!K66&gt;0),'Test Sample Data'!K66,$B$1),"")</f>
        <v/>
      </c>
      <c r="L67" s="60" t="str">
        <f>IF(SUM('Test Sample Data'!L$3:L$98)&gt;10,IF(AND(ISNUMBER('Test Sample Data'!L66),'Test Sample Data'!L66&lt;$B$1, 'Test Sample Data'!L66&gt;0),'Test Sample Data'!L66,$B$1),"")</f>
        <v/>
      </c>
      <c r="M67" s="60" t="str">
        <f>IF(SUM('Test Sample Data'!M$3:M$98)&gt;10,IF(AND(ISNUMBER('Test Sample Data'!M66),'Test Sample Data'!M66&lt;$B$1, 'Test Sample Data'!M66&gt;0),'Test Sample Data'!M66,$B$1),"")</f>
        <v/>
      </c>
      <c r="N67" s="60" t="str">
        <f>'Gene Table'!D66</f>
        <v>NM_000962</v>
      </c>
      <c r="O67" s="57" t="s">
        <v>1806</v>
      </c>
      <c r="P67" s="60">
        <f>IF(SUM('Control Sample Data'!D$3:D$98)&gt;10,IF(AND(ISNUMBER('Control Sample Data'!D66),'Control Sample Data'!D66&lt;$B$1, 'Control Sample Data'!D66&gt;0),'Control Sample Data'!D66,$B$1),"")</f>
        <v>35</v>
      </c>
      <c r="Q67" s="60">
        <f>IF(SUM('Control Sample Data'!E$3:E$98)&gt;10,IF(AND(ISNUMBER('Control Sample Data'!E66),'Control Sample Data'!E66&lt;$B$1, 'Control Sample Data'!E66&gt;0),'Control Sample Data'!E66,$B$1),"")</f>
        <v>35</v>
      </c>
      <c r="R67" s="60">
        <f>IF(SUM('Control Sample Data'!F$3:F$98)&gt;10,IF(AND(ISNUMBER('Control Sample Data'!F66),'Control Sample Data'!F66&lt;$B$1, 'Control Sample Data'!F66&gt;0),'Control Sample Data'!F66,$B$1),"")</f>
        <v>35</v>
      </c>
      <c r="S67" s="60" t="str">
        <f>IF(SUM('Control Sample Data'!G$3:G$98)&gt;10,IF(AND(ISNUMBER('Control Sample Data'!G66),'Control Sample Data'!G66&lt;$B$1, 'Control Sample Data'!G66&gt;0),'Control Sample Data'!G66,$B$1),"")</f>
        <v/>
      </c>
      <c r="T67" s="60" t="str">
        <f>IF(SUM('Control Sample Data'!H$3:H$98)&gt;10,IF(AND(ISNUMBER('Control Sample Data'!H66),'Control Sample Data'!H66&lt;$B$1, 'Control Sample Data'!H66&gt;0),'Control Sample Data'!H66,$B$1),"")</f>
        <v/>
      </c>
      <c r="U67" s="60" t="str">
        <f>IF(SUM('Control Sample Data'!I$3:I$98)&gt;10,IF(AND(ISNUMBER('Control Sample Data'!I66),'Control Sample Data'!I66&lt;$B$1, 'Control Sample Data'!I66&gt;0),'Control Sample Data'!I66,$B$1),"")</f>
        <v/>
      </c>
      <c r="V67" s="60" t="str">
        <f>IF(SUM('Control Sample Data'!J$3:J$98)&gt;10,IF(AND(ISNUMBER('Control Sample Data'!J66),'Control Sample Data'!J66&lt;$B$1, 'Control Sample Data'!J66&gt;0),'Control Sample Data'!J66,$B$1),"")</f>
        <v/>
      </c>
      <c r="W67" s="60" t="str">
        <f>IF(SUM('Control Sample Data'!K$3:K$98)&gt;10,IF(AND(ISNUMBER('Control Sample Data'!K66),'Control Sample Data'!K66&lt;$B$1, 'Control Sample Data'!K66&gt;0),'Control Sample Data'!K66,$B$1),"")</f>
        <v/>
      </c>
      <c r="X67" s="60" t="str">
        <f>IF(SUM('Control Sample Data'!L$3:L$98)&gt;10,IF(AND(ISNUMBER('Control Sample Data'!L66),'Control Sample Data'!L66&lt;$B$1, 'Control Sample Data'!L66&gt;0),'Control Sample Data'!L66,$B$1),"")</f>
        <v/>
      </c>
      <c r="Y67" s="60" t="str">
        <f>IF(SUM('Control Sample Data'!M$3:M$98)&gt;10,IF(AND(ISNUMBER('Control Sample Data'!M66),'Control Sample Data'!M66&lt;$B$1, 'Control Sample Data'!M66&gt;0),'Control Sample Data'!M66,$B$1),"")</f>
        <v/>
      </c>
      <c r="AT67" s="74">
        <f t="shared" si="44"/>
        <v>9.8300000000000018</v>
      </c>
      <c r="AU67" s="74">
        <f t="shared" si="45"/>
        <v>9.5250000000000021</v>
      </c>
      <c r="AV67" s="74">
        <f t="shared" si="46"/>
        <v>9.629999999999999</v>
      </c>
      <c r="AW67" s="74" t="str">
        <f t="shared" si="47"/>
        <v/>
      </c>
      <c r="AX67" s="74" t="str">
        <f t="shared" si="48"/>
        <v/>
      </c>
      <c r="AY67" s="74" t="str">
        <f t="shared" si="49"/>
        <v/>
      </c>
      <c r="AZ67" s="74" t="str">
        <f t="shared" si="50"/>
        <v/>
      </c>
      <c r="BA67" s="74" t="str">
        <f t="shared" si="51"/>
        <v/>
      </c>
      <c r="BB67" s="74" t="str">
        <f t="shared" si="52"/>
        <v/>
      </c>
      <c r="BC67" s="74" t="str">
        <f t="shared" si="53"/>
        <v/>
      </c>
      <c r="BD67" s="74">
        <f t="shared" si="54"/>
        <v>10.723333333333333</v>
      </c>
      <c r="BE67" s="74">
        <f t="shared" si="55"/>
        <v>10.691666666666666</v>
      </c>
      <c r="BF67" s="74">
        <f t="shared" si="56"/>
        <v>10.594999999999999</v>
      </c>
      <c r="BG67" s="74" t="str">
        <f t="shared" si="57"/>
        <v/>
      </c>
      <c r="BH67" s="74" t="str">
        <f t="shared" si="58"/>
        <v/>
      </c>
      <c r="BI67" s="74" t="str">
        <f t="shared" si="59"/>
        <v/>
      </c>
      <c r="BJ67" s="74" t="str">
        <f t="shared" si="60"/>
        <v/>
      </c>
      <c r="BK67" s="74" t="str">
        <f t="shared" si="61"/>
        <v/>
      </c>
      <c r="BL67" s="74" t="str">
        <f t="shared" si="62"/>
        <v/>
      </c>
      <c r="BM67" s="74" t="str">
        <f t="shared" si="63"/>
        <v/>
      </c>
      <c r="BN67" s="62">
        <f t="shared" si="21"/>
        <v>9.6616666666666671</v>
      </c>
      <c r="BO67" s="62">
        <f t="shared" si="22"/>
        <v>10.67</v>
      </c>
      <c r="BP67" s="9">
        <f t="shared" si="23"/>
        <v>1.0986899264539146E-3</v>
      </c>
      <c r="BQ67" s="9">
        <f t="shared" si="24"/>
        <v>1.3573420115647807E-3</v>
      </c>
      <c r="BR67" s="9">
        <f t="shared" si="25"/>
        <v>1.2620633111694274E-3</v>
      </c>
      <c r="BS67" s="9" t="str">
        <f t="shared" si="26"/>
        <v/>
      </c>
      <c r="BT67" s="9" t="str">
        <f t="shared" si="27"/>
        <v/>
      </c>
      <c r="BU67" s="9" t="str">
        <f t="shared" si="28"/>
        <v/>
      </c>
      <c r="BV67" s="9" t="str">
        <f t="shared" si="29"/>
        <v/>
      </c>
      <c r="BW67" s="9" t="str">
        <f t="shared" si="30"/>
        <v/>
      </c>
      <c r="BX67" s="9" t="str">
        <f t="shared" si="31"/>
        <v/>
      </c>
      <c r="BY67" s="9" t="str">
        <f t="shared" si="32"/>
        <v/>
      </c>
      <c r="BZ67" s="9">
        <f t="shared" si="33"/>
        <v>5.9150035983401969E-4</v>
      </c>
      <c r="CA67" s="9">
        <f t="shared" si="34"/>
        <v>6.0462712909054722E-4</v>
      </c>
      <c r="CB67" s="9">
        <f t="shared" si="35"/>
        <v>6.4652778827900342E-4</v>
      </c>
      <c r="CC67" s="9" t="str">
        <f t="shared" si="36"/>
        <v/>
      </c>
      <c r="CD67" s="9" t="str">
        <f t="shared" si="37"/>
        <v/>
      </c>
      <c r="CE67" s="9" t="str">
        <f t="shared" si="38"/>
        <v/>
      </c>
      <c r="CF67" s="9" t="str">
        <f t="shared" si="39"/>
        <v/>
      </c>
      <c r="CG67" s="9" t="str">
        <f t="shared" si="40"/>
        <v/>
      </c>
      <c r="CH67" s="9" t="str">
        <f t="shared" si="41"/>
        <v/>
      </c>
      <c r="CI67" s="9" t="str">
        <f t="shared" si="42"/>
        <v/>
      </c>
    </row>
    <row r="68" spans="1:87">
      <c r="A68" s="188"/>
      <c r="B68" s="57" t="str">
        <f>IF('Gene Table'!D67="","",'Gene Table'!D67)</f>
        <v>NM_000314</v>
      </c>
      <c r="C68" s="57" t="s">
        <v>1807</v>
      </c>
      <c r="D68" s="60">
        <f>IF(SUM('Test Sample Data'!D$3:D$98)&gt;10,IF(AND(ISNUMBER('Test Sample Data'!D67),'Test Sample Data'!D67&lt;$B$1, 'Test Sample Data'!D67&gt;0),'Test Sample Data'!D67,$B$1),"")</f>
        <v>24.45</v>
      </c>
      <c r="E68" s="60">
        <f>IF(SUM('Test Sample Data'!E$3:E$98)&gt;10,IF(AND(ISNUMBER('Test Sample Data'!E67),'Test Sample Data'!E67&lt;$B$1, 'Test Sample Data'!E67&gt;0),'Test Sample Data'!E67,$B$1),"")</f>
        <v>24.71</v>
      </c>
      <c r="F68" s="60">
        <f>IF(SUM('Test Sample Data'!F$3:F$98)&gt;10,IF(AND(ISNUMBER('Test Sample Data'!F67),'Test Sample Data'!F67&lt;$B$1, 'Test Sample Data'!F67&gt;0),'Test Sample Data'!F67,$B$1),"")</f>
        <v>24.57</v>
      </c>
      <c r="G68" s="60" t="str">
        <f>IF(SUM('Test Sample Data'!G$3:G$98)&gt;10,IF(AND(ISNUMBER('Test Sample Data'!G67),'Test Sample Data'!G67&lt;$B$1, 'Test Sample Data'!G67&gt;0),'Test Sample Data'!G67,$B$1),"")</f>
        <v/>
      </c>
      <c r="H68" s="60" t="str">
        <f>IF(SUM('Test Sample Data'!H$3:H$98)&gt;10,IF(AND(ISNUMBER('Test Sample Data'!H67),'Test Sample Data'!H67&lt;$B$1, 'Test Sample Data'!H67&gt;0),'Test Sample Data'!H67,$B$1),"")</f>
        <v/>
      </c>
      <c r="I68" s="60" t="str">
        <f>IF(SUM('Test Sample Data'!I$3:I$98)&gt;10,IF(AND(ISNUMBER('Test Sample Data'!I67),'Test Sample Data'!I67&lt;$B$1, 'Test Sample Data'!I67&gt;0),'Test Sample Data'!I67,$B$1),"")</f>
        <v/>
      </c>
      <c r="J68" s="60" t="str">
        <f>IF(SUM('Test Sample Data'!J$3:J$98)&gt;10,IF(AND(ISNUMBER('Test Sample Data'!J67),'Test Sample Data'!J67&lt;$B$1, 'Test Sample Data'!J67&gt;0),'Test Sample Data'!J67,$B$1),"")</f>
        <v/>
      </c>
      <c r="K68" s="60" t="str">
        <f>IF(SUM('Test Sample Data'!K$3:K$98)&gt;10,IF(AND(ISNUMBER('Test Sample Data'!K67),'Test Sample Data'!K67&lt;$B$1, 'Test Sample Data'!K67&gt;0),'Test Sample Data'!K67,$B$1),"")</f>
        <v/>
      </c>
      <c r="L68" s="60" t="str">
        <f>IF(SUM('Test Sample Data'!L$3:L$98)&gt;10,IF(AND(ISNUMBER('Test Sample Data'!L67),'Test Sample Data'!L67&lt;$B$1, 'Test Sample Data'!L67&gt;0),'Test Sample Data'!L67,$B$1),"")</f>
        <v/>
      </c>
      <c r="M68" s="60" t="str">
        <f>IF(SUM('Test Sample Data'!M$3:M$98)&gt;10,IF(AND(ISNUMBER('Test Sample Data'!M67),'Test Sample Data'!M67&lt;$B$1, 'Test Sample Data'!M67&gt;0),'Test Sample Data'!M67,$B$1),"")</f>
        <v/>
      </c>
      <c r="N68" s="60" t="str">
        <f>'Gene Table'!D67</f>
        <v>NM_000314</v>
      </c>
      <c r="O68" s="57" t="s">
        <v>1807</v>
      </c>
      <c r="P68" s="60">
        <f>IF(SUM('Control Sample Data'!D$3:D$98)&gt;10,IF(AND(ISNUMBER('Control Sample Data'!D67),'Control Sample Data'!D67&lt;$B$1, 'Control Sample Data'!D67&gt;0),'Control Sample Data'!D67,$B$1),"")</f>
        <v>25.36</v>
      </c>
      <c r="Q68" s="60">
        <f>IF(SUM('Control Sample Data'!E$3:E$98)&gt;10,IF(AND(ISNUMBER('Control Sample Data'!E67),'Control Sample Data'!E67&lt;$B$1, 'Control Sample Data'!E67&gt;0),'Control Sample Data'!E67,$B$1),"")</f>
        <v>25.37</v>
      </c>
      <c r="R68" s="60">
        <f>IF(SUM('Control Sample Data'!F$3:F$98)&gt;10,IF(AND(ISNUMBER('Control Sample Data'!F67),'Control Sample Data'!F67&lt;$B$1, 'Control Sample Data'!F67&gt;0),'Control Sample Data'!F67,$B$1),"")</f>
        <v>25.49</v>
      </c>
      <c r="S68" s="60" t="str">
        <f>IF(SUM('Control Sample Data'!G$3:G$98)&gt;10,IF(AND(ISNUMBER('Control Sample Data'!G67),'Control Sample Data'!G67&lt;$B$1, 'Control Sample Data'!G67&gt;0),'Control Sample Data'!G67,$B$1),"")</f>
        <v/>
      </c>
      <c r="T68" s="60" t="str">
        <f>IF(SUM('Control Sample Data'!H$3:H$98)&gt;10,IF(AND(ISNUMBER('Control Sample Data'!H67),'Control Sample Data'!H67&lt;$B$1, 'Control Sample Data'!H67&gt;0),'Control Sample Data'!H67,$B$1),"")</f>
        <v/>
      </c>
      <c r="U68" s="60" t="str">
        <f>IF(SUM('Control Sample Data'!I$3:I$98)&gt;10,IF(AND(ISNUMBER('Control Sample Data'!I67),'Control Sample Data'!I67&lt;$B$1, 'Control Sample Data'!I67&gt;0),'Control Sample Data'!I67,$B$1),"")</f>
        <v/>
      </c>
      <c r="V68" s="60" t="str">
        <f>IF(SUM('Control Sample Data'!J$3:J$98)&gt;10,IF(AND(ISNUMBER('Control Sample Data'!J67),'Control Sample Data'!J67&lt;$B$1, 'Control Sample Data'!J67&gt;0),'Control Sample Data'!J67,$B$1),"")</f>
        <v/>
      </c>
      <c r="W68" s="60" t="str">
        <f>IF(SUM('Control Sample Data'!K$3:K$98)&gt;10,IF(AND(ISNUMBER('Control Sample Data'!K67),'Control Sample Data'!K67&lt;$B$1, 'Control Sample Data'!K67&gt;0),'Control Sample Data'!K67,$B$1),"")</f>
        <v/>
      </c>
      <c r="X68" s="60" t="str">
        <f>IF(SUM('Control Sample Data'!L$3:L$98)&gt;10,IF(AND(ISNUMBER('Control Sample Data'!L67),'Control Sample Data'!L67&lt;$B$1, 'Control Sample Data'!L67&gt;0),'Control Sample Data'!L67,$B$1),"")</f>
        <v/>
      </c>
      <c r="Y68" s="60" t="str">
        <f>IF(SUM('Control Sample Data'!M$3:M$98)&gt;10,IF(AND(ISNUMBER('Control Sample Data'!M67),'Control Sample Data'!M67&lt;$B$1, 'Control Sample Data'!M67&gt;0),'Control Sample Data'!M67,$B$1),"")</f>
        <v/>
      </c>
      <c r="AT68" s="74">
        <f t="shared" ref="AT68:AT99" si="64">IF(ISERROR(D68-Z$26),"",D68-Z$26)</f>
        <v>1.3900000000000006</v>
      </c>
      <c r="AU68" s="74">
        <f t="shared" ref="AU68:AU99" si="65">IF(ISERROR(E68-AA$26),"",E68-AA$26)</f>
        <v>1.5650000000000013</v>
      </c>
      <c r="AV68" s="74">
        <f t="shared" ref="AV68:AV99" si="66">IF(ISERROR(F68-AB$26),"",F68-AB$26)</f>
        <v>1.4100000000000001</v>
      </c>
      <c r="AW68" s="74" t="str">
        <f t="shared" ref="AW68:AW99" si="67">IF(ISERROR(G68-AC$26),"",G68-AC$26)</f>
        <v/>
      </c>
      <c r="AX68" s="74" t="str">
        <f t="shared" ref="AX68:AX99" si="68">IF(ISERROR(H68-AD$26),"",H68-AD$26)</f>
        <v/>
      </c>
      <c r="AY68" s="74" t="str">
        <f t="shared" ref="AY68:AY99" si="69">IF(ISERROR(I68-AE$26),"",I68-AE$26)</f>
        <v/>
      </c>
      <c r="AZ68" s="74" t="str">
        <f t="shared" ref="AZ68:AZ99" si="70">IF(ISERROR(J68-AF$26),"",J68-AF$26)</f>
        <v/>
      </c>
      <c r="BA68" s="74" t="str">
        <f t="shared" ref="BA68:BA99" si="71">IF(ISERROR(K68-AG$26),"",K68-AG$26)</f>
        <v/>
      </c>
      <c r="BB68" s="74" t="str">
        <f t="shared" ref="BB68:BB99" si="72">IF(ISERROR(L68-AH$26),"",L68-AH$26)</f>
        <v/>
      </c>
      <c r="BC68" s="74" t="str">
        <f t="shared" ref="BC68:BC99" si="73">IF(ISERROR(M68-AI$26),"",M68-AI$26)</f>
        <v/>
      </c>
      <c r="BD68" s="74">
        <f t="shared" ref="BD68:BD99" si="74">IF(ISERROR(P68-AJ$26),"",P68-AJ$26)</f>
        <v>1.0833333333333321</v>
      </c>
      <c r="BE68" s="74">
        <f t="shared" ref="BE68:BE99" si="75">IF(ISERROR(Q68-AK$26),"",Q68-AK$26)</f>
        <v>1.0616666666666674</v>
      </c>
      <c r="BF68" s="74">
        <f t="shared" ref="BF68:BF99" si="76">IF(ISERROR(R68-AL$26),"",R68-AL$26)</f>
        <v>1.0849999999999973</v>
      </c>
      <c r="BG68" s="74" t="str">
        <f t="shared" ref="BG68:BG99" si="77">IF(ISERROR(S68-AM$26),"",S68-AM$26)</f>
        <v/>
      </c>
      <c r="BH68" s="74" t="str">
        <f t="shared" ref="BH68:BH99" si="78">IF(ISERROR(T68-AN$26),"",T68-AN$26)</f>
        <v/>
      </c>
      <c r="BI68" s="74" t="str">
        <f t="shared" ref="BI68:BI99" si="79">IF(ISERROR(U68-AO$26),"",U68-AO$26)</f>
        <v/>
      </c>
      <c r="BJ68" s="74" t="str">
        <f t="shared" ref="BJ68:BJ99" si="80">IF(ISERROR(V68-AP$26),"",V68-AP$26)</f>
        <v/>
      </c>
      <c r="BK68" s="74" t="str">
        <f t="shared" ref="BK68:BK99" si="81">IF(ISERROR(W68-AQ$26),"",W68-AQ$26)</f>
        <v/>
      </c>
      <c r="BL68" s="74" t="str">
        <f t="shared" ref="BL68:BL99" si="82">IF(ISERROR(X68-AR$26),"",X68-AR$26)</f>
        <v/>
      </c>
      <c r="BM68" s="74" t="str">
        <f t="shared" ref="BM68:BM99" si="83">IF(ISERROR(Y68-AS$26),"",Y68-AS$26)</f>
        <v/>
      </c>
      <c r="BN68" s="62">
        <f t="shared" si="21"/>
        <v>1.4550000000000007</v>
      </c>
      <c r="BO68" s="62">
        <f t="shared" si="22"/>
        <v>1.0766666666666656</v>
      </c>
      <c r="BP68" s="9">
        <f t="shared" si="23"/>
        <v>0.38156480224013961</v>
      </c>
      <c r="BQ68" s="9">
        <f t="shared" si="24"/>
        <v>0.33797770825703116</v>
      </c>
      <c r="BR68" s="9">
        <f t="shared" si="25"/>
        <v>0.37631168685276678</v>
      </c>
      <c r="BS68" s="9" t="str">
        <f t="shared" si="26"/>
        <v/>
      </c>
      <c r="BT68" s="9" t="str">
        <f t="shared" si="27"/>
        <v/>
      </c>
      <c r="BU68" s="9" t="str">
        <f t="shared" si="28"/>
        <v/>
      </c>
      <c r="BV68" s="9" t="str">
        <f t="shared" si="29"/>
        <v/>
      </c>
      <c r="BW68" s="9" t="str">
        <f t="shared" si="30"/>
        <v/>
      </c>
      <c r="BX68" s="9" t="str">
        <f t="shared" si="31"/>
        <v/>
      </c>
      <c r="BY68" s="9" t="str">
        <f t="shared" si="32"/>
        <v/>
      </c>
      <c r="BZ68" s="9">
        <f t="shared" si="33"/>
        <v>0.4719371563408471</v>
      </c>
      <c r="CA68" s="9">
        <f t="shared" si="34"/>
        <v>0.47907828691280163</v>
      </c>
      <c r="CB68" s="9">
        <f t="shared" si="35"/>
        <v>0.47139226795912059</v>
      </c>
      <c r="CC68" s="9" t="str">
        <f t="shared" si="36"/>
        <v/>
      </c>
      <c r="CD68" s="9" t="str">
        <f t="shared" si="37"/>
        <v/>
      </c>
      <c r="CE68" s="9" t="str">
        <f t="shared" si="38"/>
        <v/>
      </c>
      <c r="CF68" s="9" t="str">
        <f t="shared" si="39"/>
        <v/>
      </c>
      <c r="CG68" s="9" t="str">
        <f t="shared" si="40"/>
        <v/>
      </c>
      <c r="CH68" s="9" t="str">
        <f t="shared" si="41"/>
        <v/>
      </c>
      <c r="CI68" s="9" t="str">
        <f t="shared" si="42"/>
        <v/>
      </c>
    </row>
    <row r="69" spans="1:87">
      <c r="A69" s="188"/>
      <c r="B69" s="57" t="str">
        <f>IF('Gene Table'!D68="","",'Gene Table'!D68)</f>
        <v>NM_002770</v>
      </c>
      <c r="C69" s="57" t="s">
        <v>1808</v>
      </c>
      <c r="D69" s="60">
        <f>IF(SUM('Test Sample Data'!D$3:D$98)&gt;10,IF(AND(ISNUMBER('Test Sample Data'!D68),'Test Sample Data'!D68&lt;$B$1, 'Test Sample Data'!D68&gt;0),'Test Sample Data'!D68,$B$1),"")</f>
        <v>24.1</v>
      </c>
      <c r="E69" s="60">
        <f>IF(SUM('Test Sample Data'!E$3:E$98)&gt;10,IF(AND(ISNUMBER('Test Sample Data'!E68),'Test Sample Data'!E68&lt;$B$1, 'Test Sample Data'!E68&gt;0),'Test Sample Data'!E68,$B$1),"")</f>
        <v>24.14</v>
      </c>
      <c r="F69" s="60">
        <f>IF(SUM('Test Sample Data'!F$3:F$98)&gt;10,IF(AND(ISNUMBER('Test Sample Data'!F68),'Test Sample Data'!F68&lt;$B$1, 'Test Sample Data'!F68&gt;0),'Test Sample Data'!F68,$B$1),"")</f>
        <v>24.13</v>
      </c>
      <c r="G69" s="60" t="str">
        <f>IF(SUM('Test Sample Data'!G$3:G$98)&gt;10,IF(AND(ISNUMBER('Test Sample Data'!G68),'Test Sample Data'!G68&lt;$B$1, 'Test Sample Data'!G68&gt;0),'Test Sample Data'!G68,$B$1),"")</f>
        <v/>
      </c>
      <c r="H69" s="60" t="str">
        <f>IF(SUM('Test Sample Data'!H$3:H$98)&gt;10,IF(AND(ISNUMBER('Test Sample Data'!H68),'Test Sample Data'!H68&lt;$B$1, 'Test Sample Data'!H68&gt;0),'Test Sample Data'!H68,$B$1),"")</f>
        <v/>
      </c>
      <c r="I69" s="60" t="str">
        <f>IF(SUM('Test Sample Data'!I$3:I$98)&gt;10,IF(AND(ISNUMBER('Test Sample Data'!I68),'Test Sample Data'!I68&lt;$B$1, 'Test Sample Data'!I68&gt;0),'Test Sample Data'!I68,$B$1),"")</f>
        <v/>
      </c>
      <c r="J69" s="60" t="str">
        <f>IF(SUM('Test Sample Data'!J$3:J$98)&gt;10,IF(AND(ISNUMBER('Test Sample Data'!J68),'Test Sample Data'!J68&lt;$B$1, 'Test Sample Data'!J68&gt;0),'Test Sample Data'!J68,$B$1),"")</f>
        <v/>
      </c>
      <c r="K69" s="60" t="str">
        <f>IF(SUM('Test Sample Data'!K$3:K$98)&gt;10,IF(AND(ISNUMBER('Test Sample Data'!K68),'Test Sample Data'!K68&lt;$B$1, 'Test Sample Data'!K68&gt;0),'Test Sample Data'!K68,$B$1),"")</f>
        <v/>
      </c>
      <c r="L69" s="60" t="str">
        <f>IF(SUM('Test Sample Data'!L$3:L$98)&gt;10,IF(AND(ISNUMBER('Test Sample Data'!L68),'Test Sample Data'!L68&lt;$B$1, 'Test Sample Data'!L68&gt;0),'Test Sample Data'!L68,$B$1),"")</f>
        <v/>
      </c>
      <c r="M69" s="60" t="str">
        <f>IF(SUM('Test Sample Data'!M$3:M$98)&gt;10,IF(AND(ISNUMBER('Test Sample Data'!M68),'Test Sample Data'!M68&lt;$B$1, 'Test Sample Data'!M68&gt;0),'Test Sample Data'!M68,$B$1),"")</f>
        <v/>
      </c>
      <c r="N69" s="60" t="str">
        <f>'Gene Table'!D68</f>
        <v>NM_002770</v>
      </c>
      <c r="O69" s="57" t="s">
        <v>1808</v>
      </c>
      <c r="P69" s="60">
        <f>IF(SUM('Control Sample Data'!D$3:D$98)&gt;10,IF(AND(ISNUMBER('Control Sample Data'!D68),'Control Sample Data'!D68&lt;$B$1, 'Control Sample Data'!D68&gt;0),'Control Sample Data'!D68,$B$1),"")</f>
        <v>35</v>
      </c>
      <c r="Q69" s="60">
        <f>IF(SUM('Control Sample Data'!E$3:E$98)&gt;10,IF(AND(ISNUMBER('Control Sample Data'!E68),'Control Sample Data'!E68&lt;$B$1, 'Control Sample Data'!E68&gt;0),'Control Sample Data'!E68,$B$1),"")</f>
        <v>35</v>
      </c>
      <c r="R69" s="60">
        <f>IF(SUM('Control Sample Data'!F$3:F$98)&gt;10,IF(AND(ISNUMBER('Control Sample Data'!F68),'Control Sample Data'!F68&lt;$B$1, 'Control Sample Data'!F68&gt;0),'Control Sample Data'!F68,$B$1),"")</f>
        <v>35</v>
      </c>
      <c r="S69" s="60" t="str">
        <f>IF(SUM('Control Sample Data'!G$3:G$98)&gt;10,IF(AND(ISNUMBER('Control Sample Data'!G68),'Control Sample Data'!G68&lt;$B$1, 'Control Sample Data'!G68&gt;0),'Control Sample Data'!G68,$B$1),"")</f>
        <v/>
      </c>
      <c r="T69" s="60" t="str">
        <f>IF(SUM('Control Sample Data'!H$3:H$98)&gt;10,IF(AND(ISNUMBER('Control Sample Data'!H68),'Control Sample Data'!H68&lt;$B$1, 'Control Sample Data'!H68&gt;0),'Control Sample Data'!H68,$B$1),"")</f>
        <v/>
      </c>
      <c r="U69" s="60" t="str">
        <f>IF(SUM('Control Sample Data'!I$3:I$98)&gt;10,IF(AND(ISNUMBER('Control Sample Data'!I68),'Control Sample Data'!I68&lt;$B$1, 'Control Sample Data'!I68&gt;0),'Control Sample Data'!I68,$B$1),"")</f>
        <v/>
      </c>
      <c r="V69" s="60" t="str">
        <f>IF(SUM('Control Sample Data'!J$3:J$98)&gt;10,IF(AND(ISNUMBER('Control Sample Data'!J68),'Control Sample Data'!J68&lt;$B$1, 'Control Sample Data'!J68&gt;0),'Control Sample Data'!J68,$B$1),"")</f>
        <v/>
      </c>
      <c r="W69" s="60" t="str">
        <f>IF(SUM('Control Sample Data'!K$3:K$98)&gt;10,IF(AND(ISNUMBER('Control Sample Data'!K68),'Control Sample Data'!K68&lt;$B$1, 'Control Sample Data'!K68&gt;0),'Control Sample Data'!K68,$B$1),"")</f>
        <v/>
      </c>
      <c r="X69" s="60" t="str">
        <f>IF(SUM('Control Sample Data'!L$3:L$98)&gt;10,IF(AND(ISNUMBER('Control Sample Data'!L68),'Control Sample Data'!L68&lt;$B$1, 'Control Sample Data'!L68&gt;0),'Control Sample Data'!L68,$B$1),"")</f>
        <v/>
      </c>
      <c r="Y69" s="60" t="str">
        <f>IF(SUM('Control Sample Data'!M$3:M$98)&gt;10,IF(AND(ISNUMBER('Control Sample Data'!M68),'Control Sample Data'!M68&lt;$B$1, 'Control Sample Data'!M68&gt;0),'Control Sample Data'!M68,$B$1),"")</f>
        <v/>
      </c>
      <c r="AT69" s="74">
        <f t="shared" si="64"/>
        <v>1.0400000000000027</v>
      </c>
      <c r="AU69" s="74">
        <f t="shared" si="65"/>
        <v>0.99500000000000099</v>
      </c>
      <c r="AV69" s="74">
        <f t="shared" si="66"/>
        <v>0.96999999999999886</v>
      </c>
      <c r="AW69" s="74" t="str">
        <f t="shared" si="67"/>
        <v/>
      </c>
      <c r="AX69" s="74" t="str">
        <f t="shared" si="68"/>
        <v/>
      </c>
      <c r="AY69" s="74" t="str">
        <f t="shared" si="69"/>
        <v/>
      </c>
      <c r="AZ69" s="74" t="str">
        <f t="shared" si="70"/>
        <v/>
      </c>
      <c r="BA69" s="74" t="str">
        <f t="shared" si="71"/>
        <v/>
      </c>
      <c r="BB69" s="74" t="str">
        <f t="shared" si="72"/>
        <v/>
      </c>
      <c r="BC69" s="74" t="str">
        <f t="shared" si="73"/>
        <v/>
      </c>
      <c r="BD69" s="74">
        <f t="shared" si="74"/>
        <v>10.723333333333333</v>
      </c>
      <c r="BE69" s="74">
        <f t="shared" si="75"/>
        <v>10.691666666666666</v>
      </c>
      <c r="BF69" s="74">
        <f t="shared" si="76"/>
        <v>10.594999999999999</v>
      </c>
      <c r="BG69" s="74" t="str">
        <f t="shared" si="77"/>
        <v/>
      </c>
      <c r="BH69" s="74" t="str">
        <f t="shared" si="78"/>
        <v/>
      </c>
      <c r="BI69" s="74" t="str">
        <f t="shared" si="79"/>
        <v/>
      </c>
      <c r="BJ69" s="74" t="str">
        <f t="shared" si="80"/>
        <v/>
      </c>
      <c r="BK69" s="74" t="str">
        <f t="shared" si="81"/>
        <v/>
      </c>
      <c r="BL69" s="74" t="str">
        <f t="shared" si="82"/>
        <v/>
      </c>
      <c r="BM69" s="74" t="str">
        <f t="shared" si="83"/>
        <v/>
      </c>
      <c r="BN69" s="62">
        <f t="shared" ref="BN69:BN99" si="84">AVERAGE(AT69:BC69)</f>
        <v>1.0016666666666676</v>
      </c>
      <c r="BO69" s="62">
        <f t="shared" ref="BO69:BO99" si="85">AVERAGE(BD69:BM69)</f>
        <v>10.67</v>
      </c>
      <c r="BP69" s="9">
        <f t="shared" ref="BP69:BP132" si="86">IF(ISNUMBER(AT69), POWER(2, -AT69), "")</f>
        <v>0.48632747370614188</v>
      </c>
      <c r="BQ69" s="9">
        <f t="shared" ref="BQ69:BQ132" si="87">IF(ISNUMBER(AU69), POWER(2, -AU69), "")</f>
        <v>0.50173587425475108</v>
      </c>
      <c r="BR69" s="9">
        <f t="shared" ref="BR69:BR132" si="88">IF(ISNUMBER(AV69), POWER(2, -AV69), "")</f>
        <v>0.51050606285359701</v>
      </c>
      <c r="BS69" s="9" t="str">
        <f t="shared" ref="BS69:BS132" si="89">IF(ISNUMBER(AW69), POWER(2, -AW69), "")</f>
        <v/>
      </c>
      <c r="BT69" s="9" t="str">
        <f t="shared" ref="BT69:BT132" si="90">IF(ISNUMBER(AX69), POWER(2, -AX69), "")</f>
        <v/>
      </c>
      <c r="BU69" s="9" t="str">
        <f t="shared" ref="BU69:BU132" si="91">IF(ISNUMBER(AY69), POWER(2, -AY69), "")</f>
        <v/>
      </c>
      <c r="BV69" s="9" t="str">
        <f t="shared" ref="BV69:BV132" si="92">IF(ISNUMBER(AZ69), POWER(2, -AZ69), "")</f>
        <v/>
      </c>
      <c r="BW69" s="9" t="str">
        <f t="shared" ref="BW69:BW132" si="93">IF(ISNUMBER(BA69), POWER(2, -BA69), "")</f>
        <v/>
      </c>
      <c r="BX69" s="9" t="str">
        <f t="shared" ref="BX69:BX132" si="94">IF(ISNUMBER(BB69), POWER(2, -BB69), "")</f>
        <v/>
      </c>
      <c r="BY69" s="9" t="str">
        <f t="shared" ref="BY69:BY132" si="95">IF(ISNUMBER(BC69), POWER(2, -BC69), "")</f>
        <v/>
      </c>
      <c r="BZ69" s="9">
        <f t="shared" ref="BZ69:BZ132" si="96">IF(ISNUMBER(BD69), POWER(2, -BD69), "")</f>
        <v>5.9150035983401969E-4</v>
      </c>
      <c r="CA69" s="9">
        <f t="shared" ref="CA69:CA132" si="97">IF(ISNUMBER(BE69), POWER(2, -BE69), "")</f>
        <v>6.0462712909054722E-4</v>
      </c>
      <c r="CB69" s="9">
        <f t="shared" ref="CB69:CB132" si="98">IF(ISNUMBER(BF69), POWER(2, -BF69), "")</f>
        <v>6.4652778827900342E-4</v>
      </c>
      <c r="CC69" s="9" t="str">
        <f t="shared" ref="CC69:CC132" si="99">IF(ISNUMBER(BG69), POWER(2, -BG69), "")</f>
        <v/>
      </c>
      <c r="CD69" s="9" t="str">
        <f t="shared" ref="CD69:CD132" si="100">IF(ISNUMBER(BH69), POWER(2, -BH69), "")</f>
        <v/>
      </c>
      <c r="CE69" s="9" t="str">
        <f t="shared" ref="CE69:CE132" si="101">IF(ISNUMBER(BI69), POWER(2, -BI69), "")</f>
        <v/>
      </c>
      <c r="CF69" s="9" t="str">
        <f t="shared" ref="CF69:CF132" si="102">IF(ISNUMBER(BJ69), POWER(2, -BJ69), "")</f>
        <v/>
      </c>
      <c r="CG69" s="9" t="str">
        <f t="shared" ref="CG69:CG132" si="103">IF(ISNUMBER(BK69), POWER(2, -BK69), "")</f>
        <v/>
      </c>
      <c r="CH69" s="9" t="str">
        <f t="shared" ref="CH69:CH132" si="104">IF(ISNUMBER(BL69), POWER(2, -BL69), "")</f>
        <v/>
      </c>
      <c r="CI69" s="9" t="str">
        <f t="shared" ref="CI69:CI132" si="105">IF(ISNUMBER(BM69), POWER(2, -BM69), "")</f>
        <v/>
      </c>
    </row>
    <row r="70" spans="1:87">
      <c r="A70" s="188"/>
      <c r="B70" s="57" t="str">
        <f>IF('Gene Table'!D69="","",'Gene Table'!D69)</f>
        <v>NM_002539</v>
      </c>
      <c r="C70" s="57" t="s">
        <v>1809</v>
      </c>
      <c r="D70" s="60">
        <f>IF(SUM('Test Sample Data'!D$3:D$98)&gt;10,IF(AND(ISNUMBER('Test Sample Data'!D69),'Test Sample Data'!D69&lt;$B$1, 'Test Sample Data'!D69&gt;0),'Test Sample Data'!D69,$B$1),"")</f>
        <v>24.51</v>
      </c>
      <c r="E70" s="60">
        <f>IF(SUM('Test Sample Data'!E$3:E$98)&gt;10,IF(AND(ISNUMBER('Test Sample Data'!E69),'Test Sample Data'!E69&lt;$B$1, 'Test Sample Data'!E69&gt;0),'Test Sample Data'!E69,$B$1),"")</f>
        <v>25.01</v>
      </c>
      <c r="F70" s="60">
        <f>IF(SUM('Test Sample Data'!F$3:F$98)&gt;10,IF(AND(ISNUMBER('Test Sample Data'!F69),'Test Sample Data'!F69&lt;$B$1, 'Test Sample Data'!F69&gt;0),'Test Sample Data'!F69,$B$1),"")</f>
        <v>24.87</v>
      </c>
      <c r="G70" s="60" t="str">
        <f>IF(SUM('Test Sample Data'!G$3:G$98)&gt;10,IF(AND(ISNUMBER('Test Sample Data'!G69),'Test Sample Data'!G69&lt;$B$1, 'Test Sample Data'!G69&gt;0),'Test Sample Data'!G69,$B$1),"")</f>
        <v/>
      </c>
      <c r="H70" s="60" t="str">
        <f>IF(SUM('Test Sample Data'!H$3:H$98)&gt;10,IF(AND(ISNUMBER('Test Sample Data'!H69),'Test Sample Data'!H69&lt;$B$1, 'Test Sample Data'!H69&gt;0),'Test Sample Data'!H69,$B$1),"")</f>
        <v/>
      </c>
      <c r="I70" s="60" t="str">
        <f>IF(SUM('Test Sample Data'!I$3:I$98)&gt;10,IF(AND(ISNUMBER('Test Sample Data'!I69),'Test Sample Data'!I69&lt;$B$1, 'Test Sample Data'!I69&gt;0),'Test Sample Data'!I69,$B$1),"")</f>
        <v/>
      </c>
      <c r="J70" s="60" t="str">
        <f>IF(SUM('Test Sample Data'!J$3:J$98)&gt;10,IF(AND(ISNUMBER('Test Sample Data'!J69),'Test Sample Data'!J69&lt;$B$1, 'Test Sample Data'!J69&gt;0),'Test Sample Data'!J69,$B$1),"")</f>
        <v/>
      </c>
      <c r="K70" s="60" t="str">
        <f>IF(SUM('Test Sample Data'!K$3:K$98)&gt;10,IF(AND(ISNUMBER('Test Sample Data'!K69),'Test Sample Data'!K69&lt;$B$1, 'Test Sample Data'!K69&gt;0),'Test Sample Data'!K69,$B$1),"")</f>
        <v/>
      </c>
      <c r="L70" s="60" t="str">
        <f>IF(SUM('Test Sample Data'!L$3:L$98)&gt;10,IF(AND(ISNUMBER('Test Sample Data'!L69),'Test Sample Data'!L69&lt;$B$1, 'Test Sample Data'!L69&gt;0),'Test Sample Data'!L69,$B$1),"")</f>
        <v/>
      </c>
      <c r="M70" s="60" t="str">
        <f>IF(SUM('Test Sample Data'!M$3:M$98)&gt;10,IF(AND(ISNUMBER('Test Sample Data'!M69),'Test Sample Data'!M69&lt;$B$1, 'Test Sample Data'!M69&gt;0),'Test Sample Data'!M69,$B$1),"")</f>
        <v/>
      </c>
      <c r="N70" s="60" t="str">
        <f>'Gene Table'!D69</f>
        <v>NM_002539</v>
      </c>
      <c r="O70" s="57" t="s">
        <v>1809</v>
      </c>
      <c r="P70" s="60">
        <f>IF(SUM('Control Sample Data'!D$3:D$98)&gt;10,IF(AND(ISNUMBER('Control Sample Data'!D69),'Control Sample Data'!D69&lt;$B$1, 'Control Sample Data'!D69&gt;0),'Control Sample Data'!D69,$B$1),"")</f>
        <v>27.78</v>
      </c>
      <c r="Q70" s="60">
        <f>IF(SUM('Control Sample Data'!E$3:E$98)&gt;10,IF(AND(ISNUMBER('Control Sample Data'!E69),'Control Sample Data'!E69&lt;$B$1, 'Control Sample Data'!E69&gt;0),'Control Sample Data'!E69,$B$1),"")</f>
        <v>27.83</v>
      </c>
      <c r="R70" s="60">
        <f>IF(SUM('Control Sample Data'!F$3:F$98)&gt;10,IF(AND(ISNUMBER('Control Sample Data'!F69),'Control Sample Data'!F69&lt;$B$1, 'Control Sample Data'!F69&gt;0),'Control Sample Data'!F69,$B$1),"")</f>
        <v>28.01</v>
      </c>
      <c r="S70" s="60" t="str">
        <f>IF(SUM('Control Sample Data'!G$3:G$98)&gt;10,IF(AND(ISNUMBER('Control Sample Data'!G69),'Control Sample Data'!G69&lt;$B$1, 'Control Sample Data'!G69&gt;0),'Control Sample Data'!G69,$B$1),"")</f>
        <v/>
      </c>
      <c r="T70" s="60" t="str">
        <f>IF(SUM('Control Sample Data'!H$3:H$98)&gt;10,IF(AND(ISNUMBER('Control Sample Data'!H69),'Control Sample Data'!H69&lt;$B$1, 'Control Sample Data'!H69&gt;0),'Control Sample Data'!H69,$B$1),"")</f>
        <v/>
      </c>
      <c r="U70" s="60" t="str">
        <f>IF(SUM('Control Sample Data'!I$3:I$98)&gt;10,IF(AND(ISNUMBER('Control Sample Data'!I69),'Control Sample Data'!I69&lt;$B$1, 'Control Sample Data'!I69&gt;0),'Control Sample Data'!I69,$B$1),"")</f>
        <v/>
      </c>
      <c r="V70" s="60" t="str">
        <f>IF(SUM('Control Sample Data'!J$3:J$98)&gt;10,IF(AND(ISNUMBER('Control Sample Data'!J69),'Control Sample Data'!J69&lt;$B$1, 'Control Sample Data'!J69&gt;0),'Control Sample Data'!J69,$B$1),"")</f>
        <v/>
      </c>
      <c r="W70" s="60" t="str">
        <f>IF(SUM('Control Sample Data'!K$3:K$98)&gt;10,IF(AND(ISNUMBER('Control Sample Data'!K69),'Control Sample Data'!K69&lt;$B$1, 'Control Sample Data'!K69&gt;0),'Control Sample Data'!K69,$B$1),"")</f>
        <v/>
      </c>
      <c r="X70" s="60" t="str">
        <f>IF(SUM('Control Sample Data'!L$3:L$98)&gt;10,IF(AND(ISNUMBER('Control Sample Data'!L69),'Control Sample Data'!L69&lt;$B$1, 'Control Sample Data'!L69&gt;0),'Control Sample Data'!L69,$B$1),"")</f>
        <v/>
      </c>
      <c r="Y70" s="60" t="str">
        <f>IF(SUM('Control Sample Data'!M$3:M$98)&gt;10,IF(AND(ISNUMBER('Control Sample Data'!M69),'Control Sample Data'!M69&lt;$B$1, 'Control Sample Data'!M69&gt;0),'Control Sample Data'!M69,$B$1),"")</f>
        <v/>
      </c>
      <c r="AT70" s="74">
        <f t="shared" si="64"/>
        <v>1.4500000000000028</v>
      </c>
      <c r="AU70" s="74">
        <f t="shared" si="65"/>
        <v>1.865000000000002</v>
      </c>
      <c r="AV70" s="74">
        <f t="shared" si="66"/>
        <v>1.7100000000000009</v>
      </c>
      <c r="AW70" s="74" t="str">
        <f t="shared" si="67"/>
        <v/>
      </c>
      <c r="AX70" s="74" t="str">
        <f t="shared" si="68"/>
        <v/>
      </c>
      <c r="AY70" s="74" t="str">
        <f t="shared" si="69"/>
        <v/>
      </c>
      <c r="AZ70" s="74" t="str">
        <f t="shared" si="70"/>
        <v/>
      </c>
      <c r="BA70" s="74" t="str">
        <f t="shared" si="71"/>
        <v/>
      </c>
      <c r="BB70" s="74" t="str">
        <f t="shared" si="72"/>
        <v/>
      </c>
      <c r="BC70" s="74" t="str">
        <f t="shared" si="73"/>
        <v/>
      </c>
      <c r="BD70" s="74">
        <f t="shared" si="74"/>
        <v>3.5033333333333339</v>
      </c>
      <c r="BE70" s="74">
        <f t="shared" si="75"/>
        <v>3.5216666666666647</v>
      </c>
      <c r="BF70" s="74">
        <f t="shared" si="76"/>
        <v>3.6050000000000004</v>
      </c>
      <c r="BG70" s="74" t="str">
        <f t="shared" si="77"/>
        <v/>
      </c>
      <c r="BH70" s="74" t="str">
        <f t="shared" si="78"/>
        <v/>
      </c>
      <c r="BI70" s="74" t="str">
        <f t="shared" si="79"/>
        <v/>
      </c>
      <c r="BJ70" s="74" t="str">
        <f t="shared" si="80"/>
        <v/>
      </c>
      <c r="BK70" s="74" t="str">
        <f t="shared" si="81"/>
        <v/>
      </c>
      <c r="BL70" s="74" t="str">
        <f t="shared" si="82"/>
        <v/>
      </c>
      <c r="BM70" s="74" t="str">
        <f t="shared" si="83"/>
        <v/>
      </c>
      <c r="BN70" s="62">
        <f t="shared" si="84"/>
        <v>1.6750000000000018</v>
      </c>
      <c r="BO70" s="62">
        <f t="shared" si="85"/>
        <v>3.543333333333333</v>
      </c>
      <c r="BP70" s="9">
        <f t="shared" si="86"/>
        <v>0.36602142398640564</v>
      </c>
      <c r="BQ70" s="9">
        <f t="shared" si="87"/>
        <v>0.27452320344676212</v>
      </c>
      <c r="BR70" s="9">
        <f t="shared" si="88"/>
        <v>0.30566006942301693</v>
      </c>
      <c r="BS70" s="9" t="str">
        <f t="shared" si="89"/>
        <v/>
      </c>
      <c r="BT70" s="9" t="str">
        <f t="shared" si="90"/>
        <v/>
      </c>
      <c r="BU70" s="9" t="str">
        <f t="shared" si="91"/>
        <v/>
      </c>
      <c r="BV70" s="9" t="str">
        <f t="shared" si="92"/>
        <v/>
      </c>
      <c r="BW70" s="9" t="str">
        <f t="shared" si="93"/>
        <v/>
      </c>
      <c r="BX70" s="9" t="str">
        <f t="shared" si="94"/>
        <v/>
      </c>
      <c r="BY70" s="9" t="str">
        <f t="shared" si="95"/>
        <v/>
      </c>
      <c r="BZ70" s="9">
        <f t="shared" si="96"/>
        <v>8.8184362944878011E-2</v>
      </c>
      <c r="CA70" s="9">
        <f t="shared" si="97"/>
        <v>8.7070832852013696E-2</v>
      </c>
      <c r="CB70" s="9">
        <f t="shared" si="98"/>
        <v>8.218392251281692E-2</v>
      </c>
      <c r="CC70" s="9" t="str">
        <f t="shared" si="99"/>
        <v/>
      </c>
      <c r="CD70" s="9" t="str">
        <f t="shared" si="100"/>
        <v/>
      </c>
      <c r="CE70" s="9" t="str">
        <f t="shared" si="101"/>
        <v/>
      </c>
      <c r="CF70" s="9" t="str">
        <f t="shared" si="102"/>
        <v/>
      </c>
      <c r="CG70" s="9" t="str">
        <f t="shared" si="103"/>
        <v/>
      </c>
      <c r="CH70" s="9" t="str">
        <f t="shared" si="104"/>
        <v/>
      </c>
      <c r="CI70" s="9" t="str">
        <f t="shared" si="105"/>
        <v/>
      </c>
    </row>
    <row r="71" spans="1:87">
      <c r="A71" s="188"/>
      <c r="B71" s="57" t="str">
        <f>IF('Gene Table'!D70="","",'Gene Table'!D70)</f>
        <v>NM_002524</v>
      </c>
      <c r="C71" s="57" t="s">
        <v>1813</v>
      </c>
      <c r="D71" s="60">
        <f>IF(SUM('Test Sample Data'!D$3:D$98)&gt;10,IF(AND(ISNUMBER('Test Sample Data'!D70),'Test Sample Data'!D70&lt;$B$1, 'Test Sample Data'!D70&gt;0),'Test Sample Data'!D70,$B$1),"")</f>
        <v>31.07</v>
      </c>
      <c r="E71" s="60">
        <f>IF(SUM('Test Sample Data'!E$3:E$98)&gt;10,IF(AND(ISNUMBER('Test Sample Data'!E70),'Test Sample Data'!E70&lt;$B$1, 'Test Sample Data'!E70&gt;0),'Test Sample Data'!E70,$B$1),"")</f>
        <v>31.36</v>
      </c>
      <c r="F71" s="60">
        <f>IF(SUM('Test Sample Data'!F$3:F$98)&gt;10,IF(AND(ISNUMBER('Test Sample Data'!F70),'Test Sample Data'!F70&lt;$B$1, 'Test Sample Data'!F70&gt;0),'Test Sample Data'!F70,$B$1),"")</f>
        <v>31.08</v>
      </c>
      <c r="G71" s="60" t="str">
        <f>IF(SUM('Test Sample Data'!G$3:G$98)&gt;10,IF(AND(ISNUMBER('Test Sample Data'!G70),'Test Sample Data'!G70&lt;$B$1, 'Test Sample Data'!G70&gt;0),'Test Sample Data'!G70,$B$1),"")</f>
        <v/>
      </c>
      <c r="H71" s="60" t="str">
        <f>IF(SUM('Test Sample Data'!H$3:H$98)&gt;10,IF(AND(ISNUMBER('Test Sample Data'!H70),'Test Sample Data'!H70&lt;$B$1, 'Test Sample Data'!H70&gt;0),'Test Sample Data'!H70,$B$1),"")</f>
        <v/>
      </c>
      <c r="I71" s="60" t="str">
        <f>IF(SUM('Test Sample Data'!I$3:I$98)&gt;10,IF(AND(ISNUMBER('Test Sample Data'!I70),'Test Sample Data'!I70&lt;$B$1, 'Test Sample Data'!I70&gt;0),'Test Sample Data'!I70,$B$1),"")</f>
        <v/>
      </c>
      <c r="J71" s="60" t="str">
        <f>IF(SUM('Test Sample Data'!J$3:J$98)&gt;10,IF(AND(ISNUMBER('Test Sample Data'!J70),'Test Sample Data'!J70&lt;$B$1, 'Test Sample Data'!J70&gt;0),'Test Sample Data'!J70,$B$1),"")</f>
        <v/>
      </c>
      <c r="K71" s="60" t="str">
        <f>IF(SUM('Test Sample Data'!K$3:K$98)&gt;10,IF(AND(ISNUMBER('Test Sample Data'!K70),'Test Sample Data'!K70&lt;$B$1, 'Test Sample Data'!K70&gt;0),'Test Sample Data'!K70,$B$1),"")</f>
        <v/>
      </c>
      <c r="L71" s="60" t="str">
        <f>IF(SUM('Test Sample Data'!L$3:L$98)&gt;10,IF(AND(ISNUMBER('Test Sample Data'!L70),'Test Sample Data'!L70&lt;$B$1, 'Test Sample Data'!L70&gt;0),'Test Sample Data'!L70,$B$1),"")</f>
        <v/>
      </c>
      <c r="M71" s="60" t="str">
        <f>IF(SUM('Test Sample Data'!M$3:M$98)&gt;10,IF(AND(ISNUMBER('Test Sample Data'!M70),'Test Sample Data'!M70&lt;$B$1, 'Test Sample Data'!M70&gt;0),'Test Sample Data'!M70,$B$1),"")</f>
        <v/>
      </c>
      <c r="N71" s="60" t="str">
        <f>'Gene Table'!D70</f>
        <v>NM_002524</v>
      </c>
      <c r="O71" s="57" t="s">
        <v>1813</v>
      </c>
      <c r="P71" s="60">
        <f>IF(SUM('Control Sample Data'!D$3:D$98)&gt;10,IF(AND(ISNUMBER('Control Sample Data'!D70),'Control Sample Data'!D70&lt;$B$1, 'Control Sample Data'!D70&gt;0),'Control Sample Data'!D70,$B$1),"")</f>
        <v>28.82</v>
      </c>
      <c r="Q71" s="60">
        <f>IF(SUM('Control Sample Data'!E$3:E$98)&gt;10,IF(AND(ISNUMBER('Control Sample Data'!E70),'Control Sample Data'!E70&lt;$B$1, 'Control Sample Data'!E70&gt;0),'Control Sample Data'!E70,$B$1),"")</f>
        <v>28.94</v>
      </c>
      <c r="R71" s="60">
        <f>IF(SUM('Control Sample Data'!F$3:F$98)&gt;10,IF(AND(ISNUMBER('Control Sample Data'!F70),'Control Sample Data'!F70&lt;$B$1, 'Control Sample Data'!F70&gt;0),'Control Sample Data'!F70,$B$1),"")</f>
        <v>29.06</v>
      </c>
      <c r="S71" s="60" t="str">
        <f>IF(SUM('Control Sample Data'!G$3:G$98)&gt;10,IF(AND(ISNUMBER('Control Sample Data'!G70),'Control Sample Data'!G70&lt;$B$1, 'Control Sample Data'!G70&gt;0),'Control Sample Data'!G70,$B$1),"")</f>
        <v/>
      </c>
      <c r="T71" s="60" t="str">
        <f>IF(SUM('Control Sample Data'!H$3:H$98)&gt;10,IF(AND(ISNUMBER('Control Sample Data'!H70),'Control Sample Data'!H70&lt;$B$1, 'Control Sample Data'!H70&gt;0),'Control Sample Data'!H70,$B$1),"")</f>
        <v/>
      </c>
      <c r="U71" s="60" t="str">
        <f>IF(SUM('Control Sample Data'!I$3:I$98)&gt;10,IF(AND(ISNUMBER('Control Sample Data'!I70),'Control Sample Data'!I70&lt;$B$1, 'Control Sample Data'!I70&gt;0),'Control Sample Data'!I70,$B$1),"")</f>
        <v/>
      </c>
      <c r="V71" s="60" t="str">
        <f>IF(SUM('Control Sample Data'!J$3:J$98)&gt;10,IF(AND(ISNUMBER('Control Sample Data'!J70),'Control Sample Data'!J70&lt;$B$1, 'Control Sample Data'!J70&gt;0),'Control Sample Data'!J70,$B$1),"")</f>
        <v/>
      </c>
      <c r="W71" s="60" t="str">
        <f>IF(SUM('Control Sample Data'!K$3:K$98)&gt;10,IF(AND(ISNUMBER('Control Sample Data'!K70),'Control Sample Data'!K70&lt;$B$1, 'Control Sample Data'!K70&gt;0),'Control Sample Data'!K70,$B$1),"")</f>
        <v/>
      </c>
      <c r="X71" s="60" t="str">
        <f>IF(SUM('Control Sample Data'!L$3:L$98)&gt;10,IF(AND(ISNUMBER('Control Sample Data'!L70),'Control Sample Data'!L70&lt;$B$1, 'Control Sample Data'!L70&gt;0),'Control Sample Data'!L70,$B$1),"")</f>
        <v/>
      </c>
      <c r="Y71" s="60" t="str">
        <f>IF(SUM('Control Sample Data'!M$3:M$98)&gt;10,IF(AND(ISNUMBER('Control Sample Data'!M70),'Control Sample Data'!M70&lt;$B$1, 'Control Sample Data'!M70&gt;0),'Control Sample Data'!M70,$B$1),"")</f>
        <v/>
      </c>
      <c r="AT71" s="74">
        <f t="shared" si="64"/>
        <v>8.0100000000000016</v>
      </c>
      <c r="AU71" s="74">
        <f t="shared" si="65"/>
        <v>8.2149999999999999</v>
      </c>
      <c r="AV71" s="74">
        <f t="shared" si="66"/>
        <v>7.9199999999999982</v>
      </c>
      <c r="AW71" s="74" t="str">
        <f t="shared" si="67"/>
        <v/>
      </c>
      <c r="AX71" s="74" t="str">
        <f t="shared" si="68"/>
        <v/>
      </c>
      <c r="AY71" s="74" t="str">
        <f t="shared" si="69"/>
        <v/>
      </c>
      <c r="AZ71" s="74" t="str">
        <f t="shared" si="70"/>
        <v/>
      </c>
      <c r="BA71" s="74" t="str">
        <f t="shared" si="71"/>
        <v/>
      </c>
      <c r="BB71" s="74" t="str">
        <f t="shared" si="72"/>
        <v/>
      </c>
      <c r="BC71" s="74" t="str">
        <f t="shared" si="73"/>
        <v/>
      </c>
      <c r="BD71" s="74">
        <f t="shared" si="74"/>
        <v>4.543333333333333</v>
      </c>
      <c r="BE71" s="74">
        <f t="shared" si="75"/>
        <v>4.6316666666666677</v>
      </c>
      <c r="BF71" s="74">
        <f t="shared" si="76"/>
        <v>4.6549999999999976</v>
      </c>
      <c r="BG71" s="74" t="str">
        <f t="shared" si="77"/>
        <v/>
      </c>
      <c r="BH71" s="74" t="str">
        <f t="shared" si="78"/>
        <v/>
      </c>
      <c r="BI71" s="74" t="str">
        <f t="shared" si="79"/>
        <v/>
      </c>
      <c r="BJ71" s="74" t="str">
        <f t="shared" si="80"/>
        <v/>
      </c>
      <c r="BK71" s="74" t="str">
        <f t="shared" si="81"/>
        <v/>
      </c>
      <c r="BL71" s="74" t="str">
        <f t="shared" si="82"/>
        <v/>
      </c>
      <c r="BM71" s="74" t="str">
        <f t="shared" si="83"/>
        <v/>
      </c>
      <c r="BN71" s="62">
        <f t="shared" si="84"/>
        <v>8.0483333333333338</v>
      </c>
      <c r="BO71" s="62">
        <f t="shared" si="85"/>
        <v>4.6099999999999994</v>
      </c>
      <c r="BP71" s="9">
        <f t="shared" si="86"/>
        <v>3.8792675603009177E-3</v>
      </c>
      <c r="BQ71" s="9">
        <f t="shared" si="87"/>
        <v>3.3654146863750676E-3</v>
      </c>
      <c r="BR71" s="9">
        <f t="shared" si="88"/>
        <v>4.1289767209428977E-3</v>
      </c>
      <c r="BS71" s="9" t="str">
        <f t="shared" si="89"/>
        <v/>
      </c>
      <c r="BT71" s="9" t="str">
        <f t="shared" si="90"/>
        <v/>
      </c>
      <c r="BU71" s="9" t="str">
        <f t="shared" si="91"/>
        <v/>
      </c>
      <c r="BV71" s="9" t="str">
        <f t="shared" si="92"/>
        <v/>
      </c>
      <c r="BW71" s="9" t="str">
        <f t="shared" si="93"/>
        <v/>
      </c>
      <c r="BX71" s="9" t="str">
        <f t="shared" si="94"/>
        <v/>
      </c>
      <c r="BY71" s="9" t="str">
        <f t="shared" si="95"/>
        <v/>
      </c>
      <c r="BZ71" s="9">
        <f t="shared" si="96"/>
        <v>4.2886478451368143E-2</v>
      </c>
      <c r="CA71" s="9">
        <f t="shared" si="97"/>
        <v>4.0339397129763817E-2</v>
      </c>
      <c r="CB71" s="9">
        <f t="shared" si="98"/>
        <v>3.9692218204337243E-2</v>
      </c>
      <c r="CC71" s="9" t="str">
        <f t="shared" si="99"/>
        <v/>
      </c>
      <c r="CD71" s="9" t="str">
        <f t="shared" si="100"/>
        <v/>
      </c>
      <c r="CE71" s="9" t="str">
        <f t="shared" si="101"/>
        <v/>
      </c>
      <c r="CF71" s="9" t="str">
        <f t="shared" si="102"/>
        <v/>
      </c>
      <c r="CG71" s="9" t="str">
        <f t="shared" si="103"/>
        <v/>
      </c>
      <c r="CH71" s="9" t="str">
        <f t="shared" si="104"/>
        <v/>
      </c>
      <c r="CI71" s="9" t="str">
        <f t="shared" si="105"/>
        <v/>
      </c>
    </row>
    <row r="72" spans="1:87">
      <c r="A72" s="188"/>
      <c r="B72" s="57" t="str">
        <f>IF('Gene Table'!D71="","",'Gene Table'!D71)</f>
        <v>NM_000625</v>
      </c>
      <c r="C72" s="57" t="s">
        <v>1814</v>
      </c>
      <c r="D72" s="60">
        <f>IF(SUM('Test Sample Data'!D$3:D$98)&gt;10,IF(AND(ISNUMBER('Test Sample Data'!D71),'Test Sample Data'!D71&lt;$B$1, 'Test Sample Data'!D71&gt;0),'Test Sample Data'!D71,$B$1),"")</f>
        <v>26.79</v>
      </c>
      <c r="E72" s="60">
        <f>IF(SUM('Test Sample Data'!E$3:E$98)&gt;10,IF(AND(ISNUMBER('Test Sample Data'!E71),'Test Sample Data'!E71&lt;$B$1, 'Test Sample Data'!E71&gt;0),'Test Sample Data'!E71,$B$1),"")</f>
        <v>26.72</v>
      </c>
      <c r="F72" s="60">
        <f>IF(SUM('Test Sample Data'!F$3:F$98)&gt;10,IF(AND(ISNUMBER('Test Sample Data'!F71),'Test Sample Data'!F71&lt;$B$1, 'Test Sample Data'!F71&gt;0),'Test Sample Data'!F71,$B$1),"")</f>
        <v>26.8</v>
      </c>
      <c r="G72" s="60" t="str">
        <f>IF(SUM('Test Sample Data'!G$3:G$98)&gt;10,IF(AND(ISNUMBER('Test Sample Data'!G71),'Test Sample Data'!G71&lt;$B$1, 'Test Sample Data'!G71&gt;0),'Test Sample Data'!G71,$B$1),"")</f>
        <v/>
      </c>
      <c r="H72" s="60" t="str">
        <f>IF(SUM('Test Sample Data'!H$3:H$98)&gt;10,IF(AND(ISNUMBER('Test Sample Data'!H71),'Test Sample Data'!H71&lt;$B$1, 'Test Sample Data'!H71&gt;0),'Test Sample Data'!H71,$B$1),"")</f>
        <v/>
      </c>
      <c r="I72" s="60" t="str">
        <f>IF(SUM('Test Sample Data'!I$3:I$98)&gt;10,IF(AND(ISNUMBER('Test Sample Data'!I71),'Test Sample Data'!I71&lt;$B$1, 'Test Sample Data'!I71&gt;0),'Test Sample Data'!I71,$B$1),"")</f>
        <v/>
      </c>
      <c r="J72" s="60" t="str">
        <f>IF(SUM('Test Sample Data'!J$3:J$98)&gt;10,IF(AND(ISNUMBER('Test Sample Data'!J71),'Test Sample Data'!J71&lt;$B$1, 'Test Sample Data'!J71&gt;0),'Test Sample Data'!J71,$B$1),"")</f>
        <v/>
      </c>
      <c r="K72" s="60" t="str">
        <f>IF(SUM('Test Sample Data'!K$3:K$98)&gt;10,IF(AND(ISNUMBER('Test Sample Data'!K71),'Test Sample Data'!K71&lt;$B$1, 'Test Sample Data'!K71&gt;0),'Test Sample Data'!K71,$B$1),"")</f>
        <v/>
      </c>
      <c r="L72" s="60" t="str">
        <f>IF(SUM('Test Sample Data'!L$3:L$98)&gt;10,IF(AND(ISNUMBER('Test Sample Data'!L71),'Test Sample Data'!L71&lt;$B$1, 'Test Sample Data'!L71&gt;0),'Test Sample Data'!L71,$B$1),"")</f>
        <v/>
      </c>
      <c r="M72" s="60" t="str">
        <f>IF(SUM('Test Sample Data'!M$3:M$98)&gt;10,IF(AND(ISNUMBER('Test Sample Data'!M71),'Test Sample Data'!M71&lt;$B$1, 'Test Sample Data'!M71&gt;0),'Test Sample Data'!M71,$B$1),"")</f>
        <v/>
      </c>
      <c r="N72" s="60" t="str">
        <f>'Gene Table'!D71</f>
        <v>NM_000625</v>
      </c>
      <c r="O72" s="57" t="s">
        <v>1814</v>
      </c>
      <c r="P72" s="60">
        <f>IF(SUM('Control Sample Data'!D$3:D$98)&gt;10,IF(AND(ISNUMBER('Control Sample Data'!D71),'Control Sample Data'!D71&lt;$B$1, 'Control Sample Data'!D71&gt;0),'Control Sample Data'!D71,$B$1),"")</f>
        <v>29.1</v>
      </c>
      <c r="Q72" s="60">
        <f>IF(SUM('Control Sample Data'!E$3:E$98)&gt;10,IF(AND(ISNUMBER('Control Sample Data'!E71),'Control Sample Data'!E71&lt;$B$1, 'Control Sample Data'!E71&gt;0),'Control Sample Data'!E71,$B$1),"")</f>
        <v>29.08</v>
      </c>
      <c r="R72" s="60">
        <f>IF(SUM('Control Sample Data'!F$3:F$98)&gt;10,IF(AND(ISNUMBER('Control Sample Data'!F71),'Control Sample Data'!F71&lt;$B$1, 'Control Sample Data'!F71&gt;0),'Control Sample Data'!F71,$B$1),"")</f>
        <v>29.29</v>
      </c>
      <c r="S72" s="60" t="str">
        <f>IF(SUM('Control Sample Data'!G$3:G$98)&gt;10,IF(AND(ISNUMBER('Control Sample Data'!G71),'Control Sample Data'!G71&lt;$B$1, 'Control Sample Data'!G71&gt;0),'Control Sample Data'!G71,$B$1),"")</f>
        <v/>
      </c>
      <c r="T72" s="60" t="str">
        <f>IF(SUM('Control Sample Data'!H$3:H$98)&gt;10,IF(AND(ISNUMBER('Control Sample Data'!H71),'Control Sample Data'!H71&lt;$B$1, 'Control Sample Data'!H71&gt;0),'Control Sample Data'!H71,$B$1),"")</f>
        <v/>
      </c>
      <c r="U72" s="60" t="str">
        <f>IF(SUM('Control Sample Data'!I$3:I$98)&gt;10,IF(AND(ISNUMBER('Control Sample Data'!I71),'Control Sample Data'!I71&lt;$B$1, 'Control Sample Data'!I71&gt;0),'Control Sample Data'!I71,$B$1),"")</f>
        <v/>
      </c>
      <c r="V72" s="60" t="str">
        <f>IF(SUM('Control Sample Data'!J$3:J$98)&gt;10,IF(AND(ISNUMBER('Control Sample Data'!J71),'Control Sample Data'!J71&lt;$B$1, 'Control Sample Data'!J71&gt;0),'Control Sample Data'!J71,$B$1),"")</f>
        <v/>
      </c>
      <c r="W72" s="60" t="str">
        <f>IF(SUM('Control Sample Data'!K$3:K$98)&gt;10,IF(AND(ISNUMBER('Control Sample Data'!K71),'Control Sample Data'!K71&lt;$B$1, 'Control Sample Data'!K71&gt;0),'Control Sample Data'!K71,$B$1),"")</f>
        <v/>
      </c>
      <c r="X72" s="60" t="str">
        <f>IF(SUM('Control Sample Data'!L$3:L$98)&gt;10,IF(AND(ISNUMBER('Control Sample Data'!L71),'Control Sample Data'!L71&lt;$B$1, 'Control Sample Data'!L71&gt;0),'Control Sample Data'!L71,$B$1),"")</f>
        <v/>
      </c>
      <c r="Y72" s="60" t="str">
        <f>IF(SUM('Control Sample Data'!M$3:M$98)&gt;10,IF(AND(ISNUMBER('Control Sample Data'!M71),'Control Sample Data'!M71&lt;$B$1, 'Control Sample Data'!M71&gt;0),'Control Sample Data'!M71,$B$1),"")</f>
        <v/>
      </c>
      <c r="AT72" s="74">
        <f t="shared" si="64"/>
        <v>3.7300000000000004</v>
      </c>
      <c r="AU72" s="74">
        <f t="shared" si="65"/>
        <v>3.5749999999999993</v>
      </c>
      <c r="AV72" s="74">
        <f t="shared" si="66"/>
        <v>3.6400000000000006</v>
      </c>
      <c r="AW72" s="74" t="str">
        <f t="shared" si="67"/>
        <v/>
      </c>
      <c r="AX72" s="74" t="str">
        <f t="shared" si="68"/>
        <v/>
      </c>
      <c r="AY72" s="74" t="str">
        <f t="shared" si="69"/>
        <v/>
      </c>
      <c r="AZ72" s="74" t="str">
        <f t="shared" si="70"/>
        <v/>
      </c>
      <c r="BA72" s="74" t="str">
        <f t="shared" si="71"/>
        <v/>
      </c>
      <c r="BB72" s="74" t="str">
        <f t="shared" si="72"/>
        <v/>
      </c>
      <c r="BC72" s="74" t="str">
        <f t="shared" si="73"/>
        <v/>
      </c>
      <c r="BD72" s="74">
        <f t="shared" si="74"/>
        <v>4.8233333333333341</v>
      </c>
      <c r="BE72" s="74">
        <f t="shared" si="75"/>
        <v>4.7716666666666647</v>
      </c>
      <c r="BF72" s="74">
        <f t="shared" si="76"/>
        <v>4.884999999999998</v>
      </c>
      <c r="BG72" s="74" t="str">
        <f t="shared" si="77"/>
        <v/>
      </c>
      <c r="BH72" s="74" t="str">
        <f t="shared" si="78"/>
        <v/>
      </c>
      <c r="BI72" s="74" t="str">
        <f t="shared" si="79"/>
        <v/>
      </c>
      <c r="BJ72" s="74" t="str">
        <f t="shared" si="80"/>
        <v/>
      </c>
      <c r="BK72" s="74" t="str">
        <f t="shared" si="81"/>
        <v/>
      </c>
      <c r="BL72" s="74" t="str">
        <f t="shared" si="82"/>
        <v/>
      </c>
      <c r="BM72" s="74" t="str">
        <f t="shared" si="83"/>
        <v/>
      </c>
      <c r="BN72" s="62">
        <f t="shared" si="84"/>
        <v>3.6483333333333334</v>
      </c>
      <c r="BO72" s="62">
        <f t="shared" si="85"/>
        <v>4.8266666666666653</v>
      </c>
      <c r="BP72" s="9">
        <f t="shared" si="86"/>
        <v>7.5362989230672514E-2</v>
      </c>
      <c r="BQ72" s="9">
        <f t="shared" si="87"/>
        <v>8.3910781423766539E-2</v>
      </c>
      <c r="BR72" s="9">
        <f t="shared" si="88"/>
        <v>8.0214118597681475E-2</v>
      </c>
      <c r="BS72" s="9" t="str">
        <f t="shared" si="89"/>
        <v/>
      </c>
      <c r="BT72" s="9" t="str">
        <f t="shared" si="90"/>
        <v/>
      </c>
      <c r="BU72" s="9" t="str">
        <f t="shared" si="91"/>
        <v/>
      </c>
      <c r="BV72" s="9" t="str">
        <f t="shared" si="92"/>
        <v/>
      </c>
      <c r="BW72" s="9" t="str">
        <f t="shared" si="93"/>
        <v/>
      </c>
      <c r="BX72" s="9" t="str">
        <f t="shared" si="94"/>
        <v/>
      </c>
      <c r="BY72" s="9" t="str">
        <f t="shared" si="95"/>
        <v/>
      </c>
      <c r="BZ72" s="9">
        <f t="shared" si="96"/>
        <v>3.5320918414786115E-2</v>
      </c>
      <c r="CA72" s="9">
        <f t="shared" si="97"/>
        <v>3.6608775609206841E-2</v>
      </c>
      <c r="CB72" s="9">
        <f t="shared" si="98"/>
        <v>3.3842970172685193E-2</v>
      </c>
      <c r="CC72" s="9" t="str">
        <f t="shared" si="99"/>
        <v/>
      </c>
      <c r="CD72" s="9" t="str">
        <f t="shared" si="100"/>
        <v/>
      </c>
      <c r="CE72" s="9" t="str">
        <f t="shared" si="101"/>
        <v/>
      </c>
      <c r="CF72" s="9" t="str">
        <f t="shared" si="102"/>
        <v/>
      </c>
      <c r="CG72" s="9" t="str">
        <f t="shared" si="103"/>
        <v/>
      </c>
      <c r="CH72" s="9" t="str">
        <f t="shared" si="104"/>
        <v/>
      </c>
      <c r="CI72" s="9" t="str">
        <f t="shared" si="105"/>
        <v/>
      </c>
    </row>
    <row r="73" spans="1:87">
      <c r="A73" s="188"/>
      <c r="B73" s="57" t="str">
        <f>IF('Gene Table'!D72="","",'Gene Table'!D72)</f>
        <v>NM_002439</v>
      </c>
      <c r="C73" s="57" t="s">
        <v>1815</v>
      </c>
      <c r="D73" s="60">
        <f>IF(SUM('Test Sample Data'!D$3:D$98)&gt;10,IF(AND(ISNUMBER('Test Sample Data'!D72),'Test Sample Data'!D72&lt;$B$1, 'Test Sample Data'!D72&gt;0),'Test Sample Data'!D72,$B$1),"")</f>
        <v>28.92</v>
      </c>
      <c r="E73" s="60">
        <f>IF(SUM('Test Sample Data'!E$3:E$98)&gt;10,IF(AND(ISNUMBER('Test Sample Data'!E72),'Test Sample Data'!E72&lt;$B$1, 'Test Sample Data'!E72&gt;0),'Test Sample Data'!E72,$B$1),"")</f>
        <v>29.03</v>
      </c>
      <c r="F73" s="60">
        <f>IF(SUM('Test Sample Data'!F$3:F$98)&gt;10,IF(AND(ISNUMBER('Test Sample Data'!F72),'Test Sample Data'!F72&lt;$B$1, 'Test Sample Data'!F72&gt;0),'Test Sample Data'!F72,$B$1),"")</f>
        <v>28.99</v>
      </c>
      <c r="G73" s="60" t="str">
        <f>IF(SUM('Test Sample Data'!G$3:G$98)&gt;10,IF(AND(ISNUMBER('Test Sample Data'!G72),'Test Sample Data'!G72&lt;$B$1, 'Test Sample Data'!G72&gt;0),'Test Sample Data'!G72,$B$1),"")</f>
        <v/>
      </c>
      <c r="H73" s="60" t="str">
        <f>IF(SUM('Test Sample Data'!H$3:H$98)&gt;10,IF(AND(ISNUMBER('Test Sample Data'!H72),'Test Sample Data'!H72&lt;$B$1, 'Test Sample Data'!H72&gt;0),'Test Sample Data'!H72,$B$1),"")</f>
        <v/>
      </c>
      <c r="I73" s="60" t="str">
        <f>IF(SUM('Test Sample Data'!I$3:I$98)&gt;10,IF(AND(ISNUMBER('Test Sample Data'!I72),'Test Sample Data'!I72&lt;$B$1, 'Test Sample Data'!I72&gt;0),'Test Sample Data'!I72,$B$1),"")</f>
        <v/>
      </c>
      <c r="J73" s="60" t="str">
        <f>IF(SUM('Test Sample Data'!J$3:J$98)&gt;10,IF(AND(ISNUMBER('Test Sample Data'!J72),'Test Sample Data'!J72&lt;$B$1, 'Test Sample Data'!J72&gt;0),'Test Sample Data'!J72,$B$1),"")</f>
        <v/>
      </c>
      <c r="K73" s="60" t="str">
        <f>IF(SUM('Test Sample Data'!K$3:K$98)&gt;10,IF(AND(ISNUMBER('Test Sample Data'!K72),'Test Sample Data'!K72&lt;$B$1, 'Test Sample Data'!K72&gt;0),'Test Sample Data'!K72,$B$1),"")</f>
        <v/>
      </c>
      <c r="L73" s="60" t="str">
        <f>IF(SUM('Test Sample Data'!L$3:L$98)&gt;10,IF(AND(ISNUMBER('Test Sample Data'!L72),'Test Sample Data'!L72&lt;$B$1, 'Test Sample Data'!L72&gt;0),'Test Sample Data'!L72,$B$1),"")</f>
        <v/>
      </c>
      <c r="M73" s="60" t="str">
        <f>IF(SUM('Test Sample Data'!M$3:M$98)&gt;10,IF(AND(ISNUMBER('Test Sample Data'!M72),'Test Sample Data'!M72&lt;$B$1, 'Test Sample Data'!M72&gt;0),'Test Sample Data'!M72,$B$1),"")</f>
        <v/>
      </c>
      <c r="N73" s="60" t="str">
        <f>'Gene Table'!D72</f>
        <v>NM_002439</v>
      </c>
      <c r="O73" s="57" t="s">
        <v>1815</v>
      </c>
      <c r="P73" s="60">
        <f>IF(SUM('Control Sample Data'!D$3:D$98)&gt;10,IF(AND(ISNUMBER('Control Sample Data'!D72),'Control Sample Data'!D72&lt;$B$1, 'Control Sample Data'!D72&gt;0),'Control Sample Data'!D72,$B$1),"")</f>
        <v>30.85</v>
      </c>
      <c r="Q73" s="60">
        <f>IF(SUM('Control Sample Data'!E$3:E$98)&gt;10,IF(AND(ISNUMBER('Control Sample Data'!E72),'Control Sample Data'!E72&lt;$B$1, 'Control Sample Data'!E72&gt;0),'Control Sample Data'!E72,$B$1),"")</f>
        <v>30.58</v>
      </c>
      <c r="R73" s="60">
        <f>IF(SUM('Control Sample Data'!F$3:F$98)&gt;10,IF(AND(ISNUMBER('Control Sample Data'!F72),'Control Sample Data'!F72&lt;$B$1, 'Control Sample Data'!F72&gt;0),'Control Sample Data'!F72,$B$1),"")</f>
        <v>31.03</v>
      </c>
      <c r="S73" s="60" t="str">
        <f>IF(SUM('Control Sample Data'!G$3:G$98)&gt;10,IF(AND(ISNUMBER('Control Sample Data'!G72),'Control Sample Data'!G72&lt;$B$1, 'Control Sample Data'!G72&gt;0),'Control Sample Data'!G72,$B$1),"")</f>
        <v/>
      </c>
      <c r="T73" s="60" t="str">
        <f>IF(SUM('Control Sample Data'!H$3:H$98)&gt;10,IF(AND(ISNUMBER('Control Sample Data'!H72),'Control Sample Data'!H72&lt;$B$1, 'Control Sample Data'!H72&gt;0),'Control Sample Data'!H72,$B$1),"")</f>
        <v/>
      </c>
      <c r="U73" s="60" t="str">
        <f>IF(SUM('Control Sample Data'!I$3:I$98)&gt;10,IF(AND(ISNUMBER('Control Sample Data'!I72),'Control Sample Data'!I72&lt;$B$1, 'Control Sample Data'!I72&gt;0),'Control Sample Data'!I72,$B$1),"")</f>
        <v/>
      </c>
      <c r="V73" s="60" t="str">
        <f>IF(SUM('Control Sample Data'!J$3:J$98)&gt;10,IF(AND(ISNUMBER('Control Sample Data'!J72),'Control Sample Data'!J72&lt;$B$1, 'Control Sample Data'!J72&gt;0),'Control Sample Data'!J72,$B$1),"")</f>
        <v/>
      </c>
      <c r="W73" s="60" t="str">
        <f>IF(SUM('Control Sample Data'!K$3:K$98)&gt;10,IF(AND(ISNUMBER('Control Sample Data'!K72),'Control Sample Data'!K72&lt;$B$1, 'Control Sample Data'!K72&gt;0),'Control Sample Data'!K72,$B$1),"")</f>
        <v/>
      </c>
      <c r="X73" s="60" t="str">
        <f>IF(SUM('Control Sample Data'!L$3:L$98)&gt;10,IF(AND(ISNUMBER('Control Sample Data'!L72),'Control Sample Data'!L72&lt;$B$1, 'Control Sample Data'!L72&gt;0),'Control Sample Data'!L72,$B$1),"")</f>
        <v/>
      </c>
      <c r="Y73" s="60" t="str">
        <f>IF(SUM('Control Sample Data'!M$3:M$98)&gt;10,IF(AND(ISNUMBER('Control Sample Data'!M72),'Control Sample Data'!M72&lt;$B$1, 'Control Sample Data'!M72&gt;0),'Control Sample Data'!M72,$B$1),"")</f>
        <v/>
      </c>
      <c r="AT73" s="74">
        <f t="shared" si="64"/>
        <v>5.860000000000003</v>
      </c>
      <c r="AU73" s="74">
        <f t="shared" si="65"/>
        <v>5.8850000000000016</v>
      </c>
      <c r="AV73" s="74">
        <f t="shared" si="66"/>
        <v>5.8299999999999983</v>
      </c>
      <c r="AW73" s="74" t="str">
        <f t="shared" si="67"/>
        <v/>
      </c>
      <c r="AX73" s="74" t="str">
        <f t="shared" si="68"/>
        <v/>
      </c>
      <c r="AY73" s="74" t="str">
        <f t="shared" si="69"/>
        <v/>
      </c>
      <c r="AZ73" s="74" t="str">
        <f t="shared" si="70"/>
        <v/>
      </c>
      <c r="BA73" s="74" t="str">
        <f t="shared" si="71"/>
        <v/>
      </c>
      <c r="BB73" s="74" t="str">
        <f t="shared" si="72"/>
        <v/>
      </c>
      <c r="BC73" s="74" t="str">
        <f t="shared" si="73"/>
        <v/>
      </c>
      <c r="BD73" s="74">
        <f t="shared" si="74"/>
        <v>6.5733333333333341</v>
      </c>
      <c r="BE73" s="74">
        <f t="shared" si="75"/>
        <v>6.2716666666666647</v>
      </c>
      <c r="BF73" s="74">
        <f t="shared" si="76"/>
        <v>6.625</v>
      </c>
      <c r="BG73" s="74" t="str">
        <f t="shared" si="77"/>
        <v/>
      </c>
      <c r="BH73" s="74" t="str">
        <f t="shared" si="78"/>
        <v/>
      </c>
      <c r="BI73" s="74" t="str">
        <f t="shared" si="79"/>
        <v/>
      </c>
      <c r="BJ73" s="74" t="str">
        <f t="shared" si="80"/>
        <v/>
      </c>
      <c r="BK73" s="74" t="str">
        <f t="shared" si="81"/>
        <v/>
      </c>
      <c r="BL73" s="74" t="str">
        <f t="shared" si="82"/>
        <v/>
      </c>
      <c r="BM73" s="74" t="str">
        <f t="shared" si="83"/>
        <v/>
      </c>
      <c r="BN73" s="62">
        <f t="shared" si="84"/>
        <v>5.8583333333333343</v>
      </c>
      <c r="BO73" s="62">
        <f t="shared" si="85"/>
        <v>6.4899999999999993</v>
      </c>
      <c r="BP73" s="9">
        <f t="shared" si="86"/>
        <v>1.7217267435572007E-2</v>
      </c>
      <c r="BQ73" s="9">
        <f t="shared" si="87"/>
        <v>1.6921485086342565E-2</v>
      </c>
      <c r="BR73" s="9">
        <f t="shared" si="88"/>
        <v>1.7579038823262672E-2</v>
      </c>
      <c r="BS73" s="9" t="str">
        <f t="shared" si="89"/>
        <v/>
      </c>
      <c r="BT73" s="9" t="str">
        <f t="shared" si="90"/>
        <v/>
      </c>
      <c r="BU73" s="9" t="str">
        <f t="shared" si="91"/>
        <v/>
      </c>
      <c r="BV73" s="9" t="str">
        <f t="shared" si="92"/>
        <v/>
      </c>
      <c r="BW73" s="9" t="str">
        <f t="shared" si="93"/>
        <v/>
      </c>
      <c r="BX73" s="9" t="str">
        <f t="shared" si="94"/>
        <v/>
      </c>
      <c r="BY73" s="9" t="str">
        <f t="shared" si="95"/>
        <v/>
      </c>
      <c r="BZ73" s="9">
        <f t="shared" si="96"/>
        <v>1.0500971871823568E-2</v>
      </c>
      <c r="CA73" s="9">
        <f t="shared" si="97"/>
        <v>1.2943156742103416E-2</v>
      </c>
      <c r="CB73" s="9">
        <f t="shared" si="98"/>
        <v>1.0131559020711013E-2</v>
      </c>
      <c r="CC73" s="9" t="str">
        <f t="shared" si="99"/>
        <v/>
      </c>
      <c r="CD73" s="9" t="str">
        <f t="shared" si="100"/>
        <v/>
      </c>
      <c r="CE73" s="9" t="str">
        <f t="shared" si="101"/>
        <v/>
      </c>
      <c r="CF73" s="9" t="str">
        <f t="shared" si="102"/>
        <v/>
      </c>
      <c r="CG73" s="9" t="str">
        <f t="shared" si="103"/>
        <v/>
      </c>
      <c r="CH73" s="9" t="str">
        <f t="shared" si="104"/>
        <v/>
      </c>
      <c r="CI73" s="9" t="str">
        <f t="shared" si="105"/>
        <v/>
      </c>
    </row>
    <row r="74" spans="1:87">
      <c r="A74" s="188"/>
      <c r="B74" s="57" t="str">
        <f>IF('Gene Table'!D73="","",'Gene Table'!D73)</f>
        <v>NM_002303</v>
      </c>
      <c r="C74" s="57" t="s">
        <v>1816</v>
      </c>
      <c r="D74" s="60">
        <f>IF(SUM('Test Sample Data'!D$3:D$98)&gt;10,IF(AND(ISNUMBER('Test Sample Data'!D73),'Test Sample Data'!D73&lt;$B$1, 'Test Sample Data'!D73&gt;0),'Test Sample Data'!D73,$B$1),"")</f>
        <v>31.31</v>
      </c>
      <c r="E74" s="60">
        <f>IF(SUM('Test Sample Data'!E$3:E$98)&gt;10,IF(AND(ISNUMBER('Test Sample Data'!E73),'Test Sample Data'!E73&lt;$B$1, 'Test Sample Data'!E73&gt;0),'Test Sample Data'!E73,$B$1),"")</f>
        <v>31.1</v>
      </c>
      <c r="F74" s="60">
        <f>IF(SUM('Test Sample Data'!F$3:F$98)&gt;10,IF(AND(ISNUMBER('Test Sample Data'!F73),'Test Sample Data'!F73&lt;$B$1, 'Test Sample Data'!F73&gt;0),'Test Sample Data'!F73,$B$1),"")</f>
        <v>31.41</v>
      </c>
      <c r="G74" s="60" t="str">
        <f>IF(SUM('Test Sample Data'!G$3:G$98)&gt;10,IF(AND(ISNUMBER('Test Sample Data'!G73),'Test Sample Data'!G73&lt;$B$1, 'Test Sample Data'!G73&gt;0),'Test Sample Data'!G73,$B$1),"")</f>
        <v/>
      </c>
      <c r="H74" s="60" t="str">
        <f>IF(SUM('Test Sample Data'!H$3:H$98)&gt;10,IF(AND(ISNUMBER('Test Sample Data'!H73),'Test Sample Data'!H73&lt;$B$1, 'Test Sample Data'!H73&gt;0),'Test Sample Data'!H73,$B$1),"")</f>
        <v/>
      </c>
      <c r="I74" s="60" t="str">
        <f>IF(SUM('Test Sample Data'!I$3:I$98)&gt;10,IF(AND(ISNUMBER('Test Sample Data'!I73),'Test Sample Data'!I73&lt;$B$1, 'Test Sample Data'!I73&gt;0),'Test Sample Data'!I73,$B$1),"")</f>
        <v/>
      </c>
      <c r="J74" s="60" t="str">
        <f>IF(SUM('Test Sample Data'!J$3:J$98)&gt;10,IF(AND(ISNUMBER('Test Sample Data'!J73),'Test Sample Data'!J73&lt;$B$1, 'Test Sample Data'!J73&gt;0),'Test Sample Data'!J73,$B$1),"")</f>
        <v/>
      </c>
      <c r="K74" s="60" t="str">
        <f>IF(SUM('Test Sample Data'!K$3:K$98)&gt;10,IF(AND(ISNUMBER('Test Sample Data'!K73),'Test Sample Data'!K73&lt;$B$1, 'Test Sample Data'!K73&gt;0),'Test Sample Data'!K73,$B$1),"")</f>
        <v/>
      </c>
      <c r="L74" s="60" t="str">
        <f>IF(SUM('Test Sample Data'!L$3:L$98)&gt;10,IF(AND(ISNUMBER('Test Sample Data'!L73),'Test Sample Data'!L73&lt;$B$1, 'Test Sample Data'!L73&gt;0),'Test Sample Data'!L73,$B$1),"")</f>
        <v/>
      </c>
      <c r="M74" s="60" t="str">
        <f>IF(SUM('Test Sample Data'!M$3:M$98)&gt;10,IF(AND(ISNUMBER('Test Sample Data'!M73),'Test Sample Data'!M73&lt;$B$1, 'Test Sample Data'!M73&gt;0),'Test Sample Data'!M73,$B$1),"")</f>
        <v/>
      </c>
      <c r="N74" s="60" t="str">
        <f>'Gene Table'!D73</f>
        <v>NM_002303</v>
      </c>
      <c r="O74" s="57" t="s">
        <v>1816</v>
      </c>
      <c r="P74" s="60">
        <f>IF(SUM('Control Sample Data'!D$3:D$98)&gt;10,IF(AND(ISNUMBER('Control Sample Data'!D73),'Control Sample Data'!D73&lt;$B$1, 'Control Sample Data'!D73&gt;0),'Control Sample Data'!D73,$B$1),"")</f>
        <v>35</v>
      </c>
      <c r="Q74" s="60">
        <f>IF(SUM('Control Sample Data'!E$3:E$98)&gt;10,IF(AND(ISNUMBER('Control Sample Data'!E73),'Control Sample Data'!E73&lt;$B$1, 'Control Sample Data'!E73&gt;0),'Control Sample Data'!E73,$B$1),"")</f>
        <v>35</v>
      </c>
      <c r="R74" s="60">
        <f>IF(SUM('Control Sample Data'!F$3:F$98)&gt;10,IF(AND(ISNUMBER('Control Sample Data'!F73),'Control Sample Data'!F73&lt;$B$1, 'Control Sample Data'!F73&gt;0),'Control Sample Data'!F73,$B$1),"")</f>
        <v>35</v>
      </c>
      <c r="S74" s="60" t="str">
        <f>IF(SUM('Control Sample Data'!G$3:G$98)&gt;10,IF(AND(ISNUMBER('Control Sample Data'!G73),'Control Sample Data'!G73&lt;$B$1, 'Control Sample Data'!G73&gt;0),'Control Sample Data'!G73,$B$1),"")</f>
        <v/>
      </c>
      <c r="T74" s="60" t="str">
        <f>IF(SUM('Control Sample Data'!H$3:H$98)&gt;10,IF(AND(ISNUMBER('Control Sample Data'!H73),'Control Sample Data'!H73&lt;$B$1, 'Control Sample Data'!H73&gt;0),'Control Sample Data'!H73,$B$1),"")</f>
        <v/>
      </c>
      <c r="U74" s="60" t="str">
        <f>IF(SUM('Control Sample Data'!I$3:I$98)&gt;10,IF(AND(ISNUMBER('Control Sample Data'!I73),'Control Sample Data'!I73&lt;$B$1, 'Control Sample Data'!I73&gt;0),'Control Sample Data'!I73,$B$1),"")</f>
        <v/>
      </c>
      <c r="V74" s="60" t="str">
        <f>IF(SUM('Control Sample Data'!J$3:J$98)&gt;10,IF(AND(ISNUMBER('Control Sample Data'!J73),'Control Sample Data'!J73&lt;$B$1, 'Control Sample Data'!J73&gt;0),'Control Sample Data'!J73,$B$1),"")</f>
        <v/>
      </c>
      <c r="W74" s="60" t="str">
        <f>IF(SUM('Control Sample Data'!K$3:K$98)&gt;10,IF(AND(ISNUMBER('Control Sample Data'!K73),'Control Sample Data'!K73&lt;$B$1, 'Control Sample Data'!K73&gt;0),'Control Sample Data'!K73,$B$1),"")</f>
        <v/>
      </c>
      <c r="X74" s="60" t="str">
        <f>IF(SUM('Control Sample Data'!L$3:L$98)&gt;10,IF(AND(ISNUMBER('Control Sample Data'!L73),'Control Sample Data'!L73&lt;$B$1, 'Control Sample Data'!L73&gt;0),'Control Sample Data'!L73,$B$1),"")</f>
        <v/>
      </c>
      <c r="Y74" s="60" t="str">
        <f>IF(SUM('Control Sample Data'!M$3:M$98)&gt;10,IF(AND(ISNUMBER('Control Sample Data'!M73),'Control Sample Data'!M73&lt;$B$1, 'Control Sample Data'!M73&gt;0),'Control Sample Data'!M73,$B$1),"")</f>
        <v/>
      </c>
      <c r="AT74" s="74">
        <f t="shared" si="64"/>
        <v>8.25</v>
      </c>
      <c r="AU74" s="74">
        <f t="shared" si="65"/>
        <v>7.9550000000000018</v>
      </c>
      <c r="AV74" s="74">
        <f t="shared" si="66"/>
        <v>8.25</v>
      </c>
      <c r="AW74" s="74" t="str">
        <f t="shared" si="67"/>
        <v/>
      </c>
      <c r="AX74" s="74" t="str">
        <f t="shared" si="68"/>
        <v/>
      </c>
      <c r="AY74" s="74" t="str">
        <f t="shared" si="69"/>
        <v/>
      </c>
      <c r="AZ74" s="74" t="str">
        <f t="shared" si="70"/>
        <v/>
      </c>
      <c r="BA74" s="74" t="str">
        <f t="shared" si="71"/>
        <v/>
      </c>
      <c r="BB74" s="74" t="str">
        <f t="shared" si="72"/>
        <v/>
      </c>
      <c r="BC74" s="74" t="str">
        <f t="shared" si="73"/>
        <v/>
      </c>
      <c r="BD74" s="74">
        <f t="shared" si="74"/>
        <v>10.723333333333333</v>
      </c>
      <c r="BE74" s="74">
        <f t="shared" si="75"/>
        <v>10.691666666666666</v>
      </c>
      <c r="BF74" s="74">
        <f t="shared" si="76"/>
        <v>10.594999999999999</v>
      </c>
      <c r="BG74" s="74" t="str">
        <f t="shared" si="77"/>
        <v/>
      </c>
      <c r="BH74" s="74" t="str">
        <f t="shared" si="78"/>
        <v/>
      </c>
      <c r="BI74" s="74" t="str">
        <f t="shared" si="79"/>
        <v/>
      </c>
      <c r="BJ74" s="74" t="str">
        <f t="shared" si="80"/>
        <v/>
      </c>
      <c r="BK74" s="74" t="str">
        <f t="shared" si="81"/>
        <v/>
      </c>
      <c r="BL74" s="74" t="str">
        <f t="shared" si="82"/>
        <v/>
      </c>
      <c r="BM74" s="74" t="str">
        <f t="shared" si="83"/>
        <v/>
      </c>
      <c r="BN74" s="62">
        <f t="shared" si="84"/>
        <v>8.1516666666666673</v>
      </c>
      <c r="BO74" s="62">
        <f t="shared" si="85"/>
        <v>10.67</v>
      </c>
      <c r="BP74" s="9">
        <f t="shared" si="86"/>
        <v>3.2847516220848244E-3</v>
      </c>
      <c r="BQ74" s="9">
        <f t="shared" si="87"/>
        <v>4.0300124191459301E-3</v>
      </c>
      <c r="BR74" s="9">
        <f t="shared" si="88"/>
        <v>3.2847516220848244E-3</v>
      </c>
      <c r="BS74" s="9" t="str">
        <f t="shared" si="89"/>
        <v/>
      </c>
      <c r="BT74" s="9" t="str">
        <f t="shared" si="90"/>
        <v/>
      </c>
      <c r="BU74" s="9" t="str">
        <f t="shared" si="91"/>
        <v/>
      </c>
      <c r="BV74" s="9" t="str">
        <f t="shared" si="92"/>
        <v/>
      </c>
      <c r="BW74" s="9" t="str">
        <f t="shared" si="93"/>
        <v/>
      </c>
      <c r="BX74" s="9" t="str">
        <f t="shared" si="94"/>
        <v/>
      </c>
      <c r="BY74" s="9" t="str">
        <f t="shared" si="95"/>
        <v/>
      </c>
      <c r="BZ74" s="9">
        <f t="shared" si="96"/>
        <v>5.9150035983401969E-4</v>
      </c>
      <c r="CA74" s="9">
        <f t="shared" si="97"/>
        <v>6.0462712909054722E-4</v>
      </c>
      <c r="CB74" s="9">
        <f t="shared" si="98"/>
        <v>6.4652778827900342E-4</v>
      </c>
      <c r="CC74" s="9" t="str">
        <f t="shared" si="99"/>
        <v/>
      </c>
      <c r="CD74" s="9" t="str">
        <f t="shared" si="100"/>
        <v/>
      </c>
      <c r="CE74" s="9" t="str">
        <f t="shared" si="101"/>
        <v/>
      </c>
      <c r="CF74" s="9" t="str">
        <f t="shared" si="102"/>
        <v/>
      </c>
      <c r="CG74" s="9" t="str">
        <f t="shared" si="103"/>
        <v/>
      </c>
      <c r="CH74" s="9" t="str">
        <f t="shared" si="104"/>
        <v/>
      </c>
      <c r="CI74" s="9" t="str">
        <f t="shared" si="105"/>
        <v/>
      </c>
    </row>
    <row r="75" spans="1:87">
      <c r="A75" s="188"/>
      <c r="B75" s="57" t="str">
        <f>IF('Gene Table'!D74="","",'Gene Table'!D74)</f>
        <v>NM_000044</v>
      </c>
      <c r="C75" s="57" t="s">
        <v>1817</v>
      </c>
      <c r="D75" s="60">
        <f>IF(SUM('Test Sample Data'!D$3:D$98)&gt;10,IF(AND(ISNUMBER('Test Sample Data'!D74),'Test Sample Data'!D74&lt;$B$1, 'Test Sample Data'!D74&gt;0),'Test Sample Data'!D74,$B$1),"")</f>
        <v>24.06</v>
      </c>
      <c r="E75" s="60">
        <f>IF(SUM('Test Sample Data'!E$3:E$98)&gt;10,IF(AND(ISNUMBER('Test Sample Data'!E74),'Test Sample Data'!E74&lt;$B$1, 'Test Sample Data'!E74&gt;0),'Test Sample Data'!E74,$B$1),"")</f>
        <v>24.15</v>
      </c>
      <c r="F75" s="60">
        <f>IF(SUM('Test Sample Data'!F$3:F$98)&gt;10,IF(AND(ISNUMBER('Test Sample Data'!F74),'Test Sample Data'!F74&lt;$B$1, 'Test Sample Data'!F74&gt;0),'Test Sample Data'!F74,$B$1),"")</f>
        <v>24.13</v>
      </c>
      <c r="G75" s="60" t="str">
        <f>IF(SUM('Test Sample Data'!G$3:G$98)&gt;10,IF(AND(ISNUMBER('Test Sample Data'!G74),'Test Sample Data'!G74&lt;$B$1, 'Test Sample Data'!G74&gt;0),'Test Sample Data'!G74,$B$1),"")</f>
        <v/>
      </c>
      <c r="H75" s="60" t="str">
        <f>IF(SUM('Test Sample Data'!H$3:H$98)&gt;10,IF(AND(ISNUMBER('Test Sample Data'!H74),'Test Sample Data'!H74&lt;$B$1, 'Test Sample Data'!H74&gt;0),'Test Sample Data'!H74,$B$1),"")</f>
        <v/>
      </c>
      <c r="I75" s="60" t="str">
        <f>IF(SUM('Test Sample Data'!I$3:I$98)&gt;10,IF(AND(ISNUMBER('Test Sample Data'!I74),'Test Sample Data'!I74&lt;$B$1, 'Test Sample Data'!I74&gt;0),'Test Sample Data'!I74,$B$1),"")</f>
        <v/>
      </c>
      <c r="J75" s="60" t="str">
        <f>IF(SUM('Test Sample Data'!J$3:J$98)&gt;10,IF(AND(ISNUMBER('Test Sample Data'!J74),'Test Sample Data'!J74&lt;$B$1, 'Test Sample Data'!J74&gt;0),'Test Sample Data'!J74,$B$1),"")</f>
        <v/>
      </c>
      <c r="K75" s="60" t="str">
        <f>IF(SUM('Test Sample Data'!K$3:K$98)&gt;10,IF(AND(ISNUMBER('Test Sample Data'!K74),'Test Sample Data'!K74&lt;$B$1, 'Test Sample Data'!K74&gt;0),'Test Sample Data'!K74,$B$1),"")</f>
        <v/>
      </c>
      <c r="L75" s="60" t="str">
        <f>IF(SUM('Test Sample Data'!L$3:L$98)&gt;10,IF(AND(ISNUMBER('Test Sample Data'!L74),'Test Sample Data'!L74&lt;$B$1, 'Test Sample Data'!L74&gt;0),'Test Sample Data'!L74,$B$1),"")</f>
        <v/>
      </c>
      <c r="M75" s="60" t="str">
        <f>IF(SUM('Test Sample Data'!M$3:M$98)&gt;10,IF(AND(ISNUMBER('Test Sample Data'!M74),'Test Sample Data'!M74&lt;$B$1, 'Test Sample Data'!M74&gt;0),'Test Sample Data'!M74,$B$1),"")</f>
        <v/>
      </c>
      <c r="N75" s="60" t="str">
        <f>'Gene Table'!D74</f>
        <v>NM_000044</v>
      </c>
      <c r="O75" s="57" t="s">
        <v>1817</v>
      </c>
      <c r="P75" s="60">
        <f>IF(SUM('Control Sample Data'!D$3:D$98)&gt;10,IF(AND(ISNUMBER('Control Sample Data'!D74),'Control Sample Data'!D74&lt;$B$1, 'Control Sample Data'!D74&gt;0),'Control Sample Data'!D74,$B$1),"")</f>
        <v>25.88</v>
      </c>
      <c r="Q75" s="60">
        <f>IF(SUM('Control Sample Data'!E$3:E$98)&gt;10,IF(AND(ISNUMBER('Control Sample Data'!E74),'Control Sample Data'!E74&lt;$B$1, 'Control Sample Data'!E74&gt;0),'Control Sample Data'!E74,$B$1),"")</f>
        <v>26.08</v>
      </c>
      <c r="R75" s="60">
        <f>IF(SUM('Control Sample Data'!F$3:F$98)&gt;10,IF(AND(ISNUMBER('Control Sample Data'!F74),'Control Sample Data'!F74&lt;$B$1, 'Control Sample Data'!F74&gt;0),'Control Sample Data'!F74,$B$1),"")</f>
        <v>26.06</v>
      </c>
      <c r="S75" s="60" t="str">
        <f>IF(SUM('Control Sample Data'!G$3:G$98)&gt;10,IF(AND(ISNUMBER('Control Sample Data'!G74),'Control Sample Data'!G74&lt;$B$1, 'Control Sample Data'!G74&gt;0),'Control Sample Data'!G74,$B$1),"")</f>
        <v/>
      </c>
      <c r="T75" s="60" t="str">
        <f>IF(SUM('Control Sample Data'!H$3:H$98)&gt;10,IF(AND(ISNUMBER('Control Sample Data'!H74),'Control Sample Data'!H74&lt;$B$1, 'Control Sample Data'!H74&gt;0),'Control Sample Data'!H74,$B$1),"")</f>
        <v/>
      </c>
      <c r="U75" s="60" t="str">
        <f>IF(SUM('Control Sample Data'!I$3:I$98)&gt;10,IF(AND(ISNUMBER('Control Sample Data'!I74),'Control Sample Data'!I74&lt;$B$1, 'Control Sample Data'!I74&gt;0),'Control Sample Data'!I74,$B$1),"")</f>
        <v/>
      </c>
      <c r="V75" s="60" t="str">
        <f>IF(SUM('Control Sample Data'!J$3:J$98)&gt;10,IF(AND(ISNUMBER('Control Sample Data'!J74),'Control Sample Data'!J74&lt;$B$1, 'Control Sample Data'!J74&gt;0),'Control Sample Data'!J74,$B$1),"")</f>
        <v/>
      </c>
      <c r="W75" s="60" t="str">
        <f>IF(SUM('Control Sample Data'!K$3:K$98)&gt;10,IF(AND(ISNUMBER('Control Sample Data'!K74),'Control Sample Data'!K74&lt;$B$1, 'Control Sample Data'!K74&gt;0),'Control Sample Data'!K74,$B$1),"")</f>
        <v/>
      </c>
      <c r="X75" s="60" t="str">
        <f>IF(SUM('Control Sample Data'!L$3:L$98)&gt;10,IF(AND(ISNUMBER('Control Sample Data'!L74),'Control Sample Data'!L74&lt;$B$1, 'Control Sample Data'!L74&gt;0),'Control Sample Data'!L74,$B$1),"")</f>
        <v/>
      </c>
      <c r="Y75" s="60" t="str">
        <f>IF(SUM('Control Sample Data'!M$3:M$98)&gt;10,IF(AND(ISNUMBER('Control Sample Data'!M74),'Control Sample Data'!M74&lt;$B$1, 'Control Sample Data'!M74&gt;0),'Control Sample Data'!M74,$B$1),"")</f>
        <v/>
      </c>
      <c r="AT75" s="74">
        <f t="shared" si="64"/>
        <v>1</v>
      </c>
      <c r="AU75" s="74">
        <f t="shared" si="65"/>
        <v>1.004999999999999</v>
      </c>
      <c r="AV75" s="74">
        <f t="shared" si="66"/>
        <v>0.96999999999999886</v>
      </c>
      <c r="AW75" s="74" t="str">
        <f t="shared" si="67"/>
        <v/>
      </c>
      <c r="AX75" s="74" t="str">
        <f t="shared" si="68"/>
        <v/>
      </c>
      <c r="AY75" s="74" t="str">
        <f t="shared" si="69"/>
        <v/>
      </c>
      <c r="AZ75" s="74" t="str">
        <f t="shared" si="70"/>
        <v/>
      </c>
      <c r="BA75" s="74" t="str">
        <f t="shared" si="71"/>
        <v/>
      </c>
      <c r="BB75" s="74" t="str">
        <f t="shared" si="72"/>
        <v/>
      </c>
      <c r="BC75" s="74" t="str">
        <f t="shared" si="73"/>
        <v/>
      </c>
      <c r="BD75" s="74">
        <f t="shared" si="74"/>
        <v>1.6033333333333317</v>
      </c>
      <c r="BE75" s="74">
        <f t="shared" si="75"/>
        <v>1.7716666666666647</v>
      </c>
      <c r="BF75" s="74">
        <f t="shared" si="76"/>
        <v>1.6549999999999976</v>
      </c>
      <c r="BG75" s="74" t="str">
        <f t="shared" si="77"/>
        <v/>
      </c>
      <c r="BH75" s="74" t="str">
        <f t="shared" si="78"/>
        <v/>
      </c>
      <c r="BI75" s="74" t="str">
        <f t="shared" si="79"/>
        <v/>
      </c>
      <c r="BJ75" s="74" t="str">
        <f t="shared" si="80"/>
        <v/>
      </c>
      <c r="BK75" s="74" t="str">
        <f t="shared" si="81"/>
        <v/>
      </c>
      <c r="BL75" s="74" t="str">
        <f t="shared" si="82"/>
        <v/>
      </c>
      <c r="BM75" s="74" t="str">
        <f t="shared" si="83"/>
        <v/>
      </c>
      <c r="BN75" s="62">
        <f t="shared" si="84"/>
        <v>0.99166666666666592</v>
      </c>
      <c r="BO75" s="62">
        <f t="shared" si="85"/>
        <v>1.6766666666666648</v>
      </c>
      <c r="BP75" s="9">
        <f t="shared" si="86"/>
        <v>0.5</v>
      </c>
      <c r="BQ75" s="9">
        <f t="shared" si="87"/>
        <v>0.49827013141393423</v>
      </c>
      <c r="BR75" s="9">
        <f t="shared" si="88"/>
        <v>0.51050606285359701</v>
      </c>
      <c r="BS75" s="9" t="str">
        <f t="shared" si="89"/>
        <v/>
      </c>
      <c r="BT75" s="9" t="str">
        <f t="shared" si="90"/>
        <v/>
      </c>
      <c r="BU75" s="9" t="str">
        <f t="shared" si="91"/>
        <v/>
      </c>
      <c r="BV75" s="9" t="str">
        <f t="shared" si="92"/>
        <v/>
      </c>
      <c r="BW75" s="9" t="str">
        <f t="shared" si="93"/>
        <v/>
      </c>
      <c r="BX75" s="9" t="str">
        <f t="shared" si="94"/>
        <v/>
      </c>
      <c r="BY75" s="9" t="str">
        <f t="shared" si="95"/>
        <v/>
      </c>
      <c r="BZ75" s="9">
        <f t="shared" si="96"/>
        <v>0.32911567986090889</v>
      </c>
      <c r="CA75" s="9">
        <f t="shared" si="97"/>
        <v>0.29287020487365473</v>
      </c>
      <c r="CB75" s="9">
        <f t="shared" si="98"/>
        <v>0.31753774563469794</v>
      </c>
      <c r="CC75" s="9" t="str">
        <f t="shared" si="99"/>
        <v/>
      </c>
      <c r="CD75" s="9" t="str">
        <f t="shared" si="100"/>
        <v/>
      </c>
      <c r="CE75" s="9" t="str">
        <f t="shared" si="101"/>
        <v/>
      </c>
      <c r="CF75" s="9" t="str">
        <f t="shared" si="102"/>
        <v/>
      </c>
      <c r="CG75" s="9" t="str">
        <f t="shared" si="103"/>
        <v/>
      </c>
      <c r="CH75" s="9" t="str">
        <f t="shared" si="104"/>
        <v/>
      </c>
      <c r="CI75" s="9" t="str">
        <f t="shared" si="105"/>
        <v/>
      </c>
    </row>
    <row r="76" spans="1:87">
      <c r="A76" s="188"/>
      <c r="B76" s="57" t="str">
        <f>IF('Gene Table'!D75="","",'Gene Table'!D75)</f>
        <v>NM_000418</v>
      </c>
      <c r="C76" s="57" t="s">
        <v>1818</v>
      </c>
      <c r="D76" s="60">
        <f>IF(SUM('Test Sample Data'!D$3:D$98)&gt;10,IF(AND(ISNUMBER('Test Sample Data'!D75),'Test Sample Data'!D75&lt;$B$1, 'Test Sample Data'!D75&gt;0),'Test Sample Data'!D75,$B$1),"")</f>
        <v>24.81</v>
      </c>
      <c r="E76" s="60">
        <f>IF(SUM('Test Sample Data'!E$3:E$98)&gt;10,IF(AND(ISNUMBER('Test Sample Data'!E75),'Test Sample Data'!E75&lt;$B$1, 'Test Sample Data'!E75&gt;0),'Test Sample Data'!E75,$B$1),"")</f>
        <v>24.99</v>
      </c>
      <c r="F76" s="60">
        <f>IF(SUM('Test Sample Data'!F$3:F$98)&gt;10,IF(AND(ISNUMBER('Test Sample Data'!F75),'Test Sample Data'!F75&lt;$B$1, 'Test Sample Data'!F75&gt;0),'Test Sample Data'!F75,$B$1),"")</f>
        <v>25</v>
      </c>
      <c r="G76" s="60" t="str">
        <f>IF(SUM('Test Sample Data'!G$3:G$98)&gt;10,IF(AND(ISNUMBER('Test Sample Data'!G75),'Test Sample Data'!G75&lt;$B$1, 'Test Sample Data'!G75&gt;0),'Test Sample Data'!G75,$B$1),"")</f>
        <v/>
      </c>
      <c r="H76" s="60" t="str">
        <f>IF(SUM('Test Sample Data'!H$3:H$98)&gt;10,IF(AND(ISNUMBER('Test Sample Data'!H75),'Test Sample Data'!H75&lt;$B$1, 'Test Sample Data'!H75&gt;0),'Test Sample Data'!H75,$B$1),"")</f>
        <v/>
      </c>
      <c r="I76" s="60" t="str">
        <f>IF(SUM('Test Sample Data'!I$3:I$98)&gt;10,IF(AND(ISNUMBER('Test Sample Data'!I75),'Test Sample Data'!I75&lt;$B$1, 'Test Sample Data'!I75&gt;0),'Test Sample Data'!I75,$B$1),"")</f>
        <v/>
      </c>
      <c r="J76" s="60" t="str">
        <f>IF(SUM('Test Sample Data'!J$3:J$98)&gt;10,IF(AND(ISNUMBER('Test Sample Data'!J75),'Test Sample Data'!J75&lt;$B$1, 'Test Sample Data'!J75&gt;0),'Test Sample Data'!J75,$B$1),"")</f>
        <v/>
      </c>
      <c r="K76" s="60" t="str">
        <f>IF(SUM('Test Sample Data'!K$3:K$98)&gt;10,IF(AND(ISNUMBER('Test Sample Data'!K75),'Test Sample Data'!K75&lt;$B$1, 'Test Sample Data'!K75&gt;0),'Test Sample Data'!K75,$B$1),"")</f>
        <v/>
      </c>
      <c r="L76" s="60" t="str">
        <f>IF(SUM('Test Sample Data'!L$3:L$98)&gt;10,IF(AND(ISNUMBER('Test Sample Data'!L75),'Test Sample Data'!L75&lt;$B$1, 'Test Sample Data'!L75&gt;0),'Test Sample Data'!L75,$B$1),"")</f>
        <v/>
      </c>
      <c r="M76" s="60" t="str">
        <f>IF(SUM('Test Sample Data'!M$3:M$98)&gt;10,IF(AND(ISNUMBER('Test Sample Data'!M75),'Test Sample Data'!M75&lt;$B$1, 'Test Sample Data'!M75&gt;0),'Test Sample Data'!M75,$B$1),"")</f>
        <v/>
      </c>
      <c r="N76" s="60" t="str">
        <f>'Gene Table'!D75</f>
        <v>NM_000418</v>
      </c>
      <c r="O76" s="57" t="s">
        <v>1818</v>
      </c>
      <c r="P76" s="60">
        <f>IF(SUM('Control Sample Data'!D$3:D$98)&gt;10,IF(AND(ISNUMBER('Control Sample Data'!D75),'Control Sample Data'!D75&lt;$B$1, 'Control Sample Data'!D75&gt;0),'Control Sample Data'!D75,$B$1),"")</f>
        <v>27.25</v>
      </c>
      <c r="Q76" s="60">
        <f>IF(SUM('Control Sample Data'!E$3:E$98)&gt;10,IF(AND(ISNUMBER('Control Sample Data'!E75),'Control Sample Data'!E75&lt;$B$1, 'Control Sample Data'!E75&gt;0),'Control Sample Data'!E75,$B$1),"")</f>
        <v>27.12</v>
      </c>
      <c r="R76" s="60">
        <f>IF(SUM('Control Sample Data'!F$3:F$98)&gt;10,IF(AND(ISNUMBER('Control Sample Data'!F75),'Control Sample Data'!F75&lt;$B$1, 'Control Sample Data'!F75&gt;0),'Control Sample Data'!F75,$B$1),"")</f>
        <v>27.36</v>
      </c>
      <c r="S76" s="60" t="str">
        <f>IF(SUM('Control Sample Data'!G$3:G$98)&gt;10,IF(AND(ISNUMBER('Control Sample Data'!G75),'Control Sample Data'!G75&lt;$B$1, 'Control Sample Data'!G75&gt;0),'Control Sample Data'!G75,$B$1),"")</f>
        <v/>
      </c>
      <c r="T76" s="60" t="str">
        <f>IF(SUM('Control Sample Data'!H$3:H$98)&gt;10,IF(AND(ISNUMBER('Control Sample Data'!H75),'Control Sample Data'!H75&lt;$B$1, 'Control Sample Data'!H75&gt;0),'Control Sample Data'!H75,$B$1),"")</f>
        <v/>
      </c>
      <c r="U76" s="60" t="str">
        <f>IF(SUM('Control Sample Data'!I$3:I$98)&gt;10,IF(AND(ISNUMBER('Control Sample Data'!I75),'Control Sample Data'!I75&lt;$B$1, 'Control Sample Data'!I75&gt;0),'Control Sample Data'!I75,$B$1),"")</f>
        <v/>
      </c>
      <c r="V76" s="60" t="str">
        <f>IF(SUM('Control Sample Data'!J$3:J$98)&gt;10,IF(AND(ISNUMBER('Control Sample Data'!J75),'Control Sample Data'!J75&lt;$B$1, 'Control Sample Data'!J75&gt;0),'Control Sample Data'!J75,$B$1),"")</f>
        <v/>
      </c>
      <c r="W76" s="60" t="str">
        <f>IF(SUM('Control Sample Data'!K$3:K$98)&gt;10,IF(AND(ISNUMBER('Control Sample Data'!K75),'Control Sample Data'!K75&lt;$B$1, 'Control Sample Data'!K75&gt;0),'Control Sample Data'!K75,$B$1),"")</f>
        <v/>
      </c>
      <c r="X76" s="60" t="str">
        <f>IF(SUM('Control Sample Data'!L$3:L$98)&gt;10,IF(AND(ISNUMBER('Control Sample Data'!L75),'Control Sample Data'!L75&lt;$B$1, 'Control Sample Data'!L75&gt;0),'Control Sample Data'!L75,$B$1),"")</f>
        <v/>
      </c>
      <c r="Y76" s="60" t="str">
        <f>IF(SUM('Control Sample Data'!M$3:M$98)&gt;10,IF(AND(ISNUMBER('Control Sample Data'!M75),'Control Sample Data'!M75&lt;$B$1, 'Control Sample Data'!M75&gt;0),'Control Sample Data'!M75,$B$1),"")</f>
        <v/>
      </c>
      <c r="AT76" s="74">
        <f t="shared" si="64"/>
        <v>1.75</v>
      </c>
      <c r="AU76" s="74">
        <f t="shared" si="65"/>
        <v>1.8449999999999989</v>
      </c>
      <c r="AV76" s="74">
        <f t="shared" si="66"/>
        <v>1.8399999999999999</v>
      </c>
      <c r="AW76" s="74" t="str">
        <f t="shared" si="67"/>
        <v/>
      </c>
      <c r="AX76" s="74" t="str">
        <f t="shared" si="68"/>
        <v/>
      </c>
      <c r="AY76" s="74" t="str">
        <f t="shared" si="69"/>
        <v/>
      </c>
      <c r="AZ76" s="74" t="str">
        <f t="shared" si="70"/>
        <v/>
      </c>
      <c r="BA76" s="74" t="str">
        <f t="shared" si="71"/>
        <v/>
      </c>
      <c r="BB76" s="74" t="str">
        <f t="shared" si="72"/>
        <v/>
      </c>
      <c r="BC76" s="74" t="str">
        <f t="shared" si="73"/>
        <v/>
      </c>
      <c r="BD76" s="74">
        <f t="shared" si="74"/>
        <v>2.9733333333333327</v>
      </c>
      <c r="BE76" s="74">
        <f t="shared" si="75"/>
        <v>2.8116666666666674</v>
      </c>
      <c r="BF76" s="74">
        <f t="shared" si="76"/>
        <v>2.9549999999999983</v>
      </c>
      <c r="BG76" s="74" t="str">
        <f t="shared" si="77"/>
        <v/>
      </c>
      <c r="BH76" s="74" t="str">
        <f t="shared" si="78"/>
        <v/>
      </c>
      <c r="BI76" s="74" t="str">
        <f t="shared" si="79"/>
        <v/>
      </c>
      <c r="BJ76" s="74" t="str">
        <f t="shared" si="80"/>
        <v/>
      </c>
      <c r="BK76" s="74" t="str">
        <f t="shared" si="81"/>
        <v/>
      </c>
      <c r="BL76" s="74" t="str">
        <f t="shared" si="82"/>
        <v/>
      </c>
      <c r="BM76" s="74" t="str">
        <f t="shared" si="83"/>
        <v/>
      </c>
      <c r="BN76" s="62">
        <f t="shared" si="84"/>
        <v>1.8116666666666663</v>
      </c>
      <c r="BO76" s="62">
        <f t="shared" si="85"/>
        <v>2.9133333333333327</v>
      </c>
      <c r="BP76" s="9">
        <f t="shared" si="86"/>
        <v>0.29730177875068026</v>
      </c>
      <c r="BQ76" s="9">
        <f t="shared" si="87"/>
        <v>0.27835540455717184</v>
      </c>
      <c r="BR76" s="9">
        <f t="shared" si="88"/>
        <v>0.27932178451805501</v>
      </c>
      <c r="BS76" s="9" t="str">
        <f t="shared" si="89"/>
        <v/>
      </c>
      <c r="BT76" s="9" t="str">
        <f t="shared" si="90"/>
        <v/>
      </c>
      <c r="BU76" s="9" t="str">
        <f t="shared" si="91"/>
        <v/>
      </c>
      <c r="BV76" s="9" t="str">
        <f t="shared" si="92"/>
        <v/>
      </c>
      <c r="BW76" s="9" t="str">
        <f t="shared" si="93"/>
        <v/>
      </c>
      <c r="BX76" s="9" t="str">
        <f t="shared" si="94"/>
        <v/>
      </c>
      <c r="BY76" s="9" t="str">
        <f t="shared" si="95"/>
        <v/>
      </c>
      <c r="BZ76" s="9">
        <f t="shared" si="96"/>
        <v>0.12733197624466158</v>
      </c>
      <c r="CA76" s="9">
        <f t="shared" si="97"/>
        <v>0.14243082686000469</v>
      </c>
      <c r="CB76" s="9">
        <f t="shared" si="98"/>
        <v>0.12896039741267004</v>
      </c>
      <c r="CC76" s="9" t="str">
        <f t="shared" si="99"/>
        <v/>
      </c>
      <c r="CD76" s="9" t="str">
        <f t="shared" si="100"/>
        <v/>
      </c>
      <c r="CE76" s="9" t="str">
        <f t="shared" si="101"/>
        <v/>
      </c>
      <c r="CF76" s="9" t="str">
        <f t="shared" si="102"/>
        <v/>
      </c>
      <c r="CG76" s="9" t="str">
        <f t="shared" si="103"/>
        <v/>
      </c>
      <c r="CH76" s="9" t="str">
        <f t="shared" si="104"/>
        <v/>
      </c>
      <c r="CI76" s="9" t="str">
        <f t="shared" si="105"/>
        <v/>
      </c>
    </row>
    <row r="77" spans="1:87">
      <c r="A77" s="188"/>
      <c r="B77" s="57" t="str">
        <f>IF('Gene Table'!D76="","",'Gene Table'!D76)</f>
        <v>NM_000041</v>
      </c>
      <c r="C77" s="57" t="s">
        <v>1819</v>
      </c>
      <c r="D77" s="60">
        <f>IF(SUM('Test Sample Data'!D$3:D$98)&gt;10,IF(AND(ISNUMBER('Test Sample Data'!D76),'Test Sample Data'!D76&lt;$B$1, 'Test Sample Data'!D76&gt;0),'Test Sample Data'!D76,$B$1),"")</f>
        <v>23.11</v>
      </c>
      <c r="E77" s="60">
        <f>IF(SUM('Test Sample Data'!E$3:E$98)&gt;10,IF(AND(ISNUMBER('Test Sample Data'!E76),'Test Sample Data'!E76&lt;$B$1, 'Test Sample Data'!E76&gt;0),'Test Sample Data'!E76,$B$1),"")</f>
        <v>23.21</v>
      </c>
      <c r="F77" s="60">
        <f>IF(SUM('Test Sample Data'!F$3:F$98)&gt;10,IF(AND(ISNUMBER('Test Sample Data'!F76),'Test Sample Data'!F76&lt;$B$1, 'Test Sample Data'!F76&gt;0),'Test Sample Data'!F76,$B$1),"")</f>
        <v>23.14</v>
      </c>
      <c r="G77" s="60" t="str">
        <f>IF(SUM('Test Sample Data'!G$3:G$98)&gt;10,IF(AND(ISNUMBER('Test Sample Data'!G76),'Test Sample Data'!G76&lt;$B$1, 'Test Sample Data'!G76&gt;0),'Test Sample Data'!G76,$B$1),"")</f>
        <v/>
      </c>
      <c r="H77" s="60" t="str">
        <f>IF(SUM('Test Sample Data'!H$3:H$98)&gt;10,IF(AND(ISNUMBER('Test Sample Data'!H76),'Test Sample Data'!H76&lt;$B$1, 'Test Sample Data'!H76&gt;0),'Test Sample Data'!H76,$B$1),"")</f>
        <v/>
      </c>
      <c r="I77" s="60" t="str">
        <f>IF(SUM('Test Sample Data'!I$3:I$98)&gt;10,IF(AND(ISNUMBER('Test Sample Data'!I76),'Test Sample Data'!I76&lt;$B$1, 'Test Sample Data'!I76&gt;0),'Test Sample Data'!I76,$B$1),"")</f>
        <v/>
      </c>
      <c r="J77" s="60" t="str">
        <f>IF(SUM('Test Sample Data'!J$3:J$98)&gt;10,IF(AND(ISNUMBER('Test Sample Data'!J76),'Test Sample Data'!J76&lt;$B$1, 'Test Sample Data'!J76&gt;0),'Test Sample Data'!J76,$B$1),"")</f>
        <v/>
      </c>
      <c r="K77" s="60" t="str">
        <f>IF(SUM('Test Sample Data'!K$3:K$98)&gt;10,IF(AND(ISNUMBER('Test Sample Data'!K76),'Test Sample Data'!K76&lt;$B$1, 'Test Sample Data'!K76&gt;0),'Test Sample Data'!K76,$B$1),"")</f>
        <v/>
      </c>
      <c r="L77" s="60" t="str">
        <f>IF(SUM('Test Sample Data'!L$3:L$98)&gt;10,IF(AND(ISNUMBER('Test Sample Data'!L76),'Test Sample Data'!L76&lt;$B$1, 'Test Sample Data'!L76&gt;0),'Test Sample Data'!L76,$B$1),"")</f>
        <v/>
      </c>
      <c r="M77" s="60" t="str">
        <f>IF(SUM('Test Sample Data'!M$3:M$98)&gt;10,IF(AND(ISNUMBER('Test Sample Data'!M76),'Test Sample Data'!M76&lt;$B$1, 'Test Sample Data'!M76&gt;0),'Test Sample Data'!M76,$B$1),"")</f>
        <v/>
      </c>
      <c r="N77" s="60" t="str">
        <f>'Gene Table'!D76</f>
        <v>NM_000041</v>
      </c>
      <c r="O77" s="57" t="s">
        <v>1819</v>
      </c>
      <c r="P77" s="60">
        <f>IF(SUM('Control Sample Data'!D$3:D$98)&gt;10,IF(AND(ISNUMBER('Control Sample Data'!D76),'Control Sample Data'!D76&lt;$B$1, 'Control Sample Data'!D76&gt;0),'Control Sample Data'!D76,$B$1),"")</f>
        <v>25.53</v>
      </c>
      <c r="Q77" s="60">
        <f>IF(SUM('Control Sample Data'!E$3:E$98)&gt;10,IF(AND(ISNUMBER('Control Sample Data'!E76),'Control Sample Data'!E76&lt;$B$1, 'Control Sample Data'!E76&gt;0),'Control Sample Data'!E76,$B$1),"")</f>
        <v>25.64</v>
      </c>
      <c r="R77" s="60">
        <f>IF(SUM('Control Sample Data'!F$3:F$98)&gt;10,IF(AND(ISNUMBER('Control Sample Data'!F76),'Control Sample Data'!F76&lt;$B$1, 'Control Sample Data'!F76&gt;0),'Control Sample Data'!F76,$B$1),"")</f>
        <v>25.78</v>
      </c>
      <c r="S77" s="60" t="str">
        <f>IF(SUM('Control Sample Data'!G$3:G$98)&gt;10,IF(AND(ISNUMBER('Control Sample Data'!G76),'Control Sample Data'!G76&lt;$B$1, 'Control Sample Data'!G76&gt;0),'Control Sample Data'!G76,$B$1),"")</f>
        <v/>
      </c>
      <c r="T77" s="60" t="str">
        <f>IF(SUM('Control Sample Data'!H$3:H$98)&gt;10,IF(AND(ISNUMBER('Control Sample Data'!H76),'Control Sample Data'!H76&lt;$B$1, 'Control Sample Data'!H76&gt;0),'Control Sample Data'!H76,$B$1),"")</f>
        <v/>
      </c>
      <c r="U77" s="60" t="str">
        <f>IF(SUM('Control Sample Data'!I$3:I$98)&gt;10,IF(AND(ISNUMBER('Control Sample Data'!I76),'Control Sample Data'!I76&lt;$B$1, 'Control Sample Data'!I76&gt;0),'Control Sample Data'!I76,$B$1),"")</f>
        <v/>
      </c>
      <c r="V77" s="60" t="str">
        <f>IF(SUM('Control Sample Data'!J$3:J$98)&gt;10,IF(AND(ISNUMBER('Control Sample Data'!J76),'Control Sample Data'!J76&lt;$B$1, 'Control Sample Data'!J76&gt;0),'Control Sample Data'!J76,$B$1),"")</f>
        <v/>
      </c>
      <c r="W77" s="60" t="str">
        <f>IF(SUM('Control Sample Data'!K$3:K$98)&gt;10,IF(AND(ISNUMBER('Control Sample Data'!K76),'Control Sample Data'!K76&lt;$B$1, 'Control Sample Data'!K76&gt;0),'Control Sample Data'!K76,$B$1),"")</f>
        <v/>
      </c>
      <c r="X77" s="60" t="str">
        <f>IF(SUM('Control Sample Data'!L$3:L$98)&gt;10,IF(AND(ISNUMBER('Control Sample Data'!L76),'Control Sample Data'!L76&lt;$B$1, 'Control Sample Data'!L76&gt;0),'Control Sample Data'!L76,$B$1),"")</f>
        <v/>
      </c>
      <c r="Y77" s="60" t="str">
        <f>IF(SUM('Control Sample Data'!M$3:M$98)&gt;10,IF(AND(ISNUMBER('Control Sample Data'!M76),'Control Sample Data'!M76&lt;$B$1, 'Control Sample Data'!M76&gt;0),'Control Sample Data'!M76,$B$1),"")</f>
        <v/>
      </c>
      <c r="AT77" s="74">
        <f t="shared" si="64"/>
        <v>5.0000000000000711E-2</v>
      </c>
      <c r="AU77" s="74">
        <f t="shared" si="65"/>
        <v>6.5000000000001279E-2</v>
      </c>
      <c r="AV77" s="74">
        <f t="shared" si="66"/>
        <v>-1.9999999999999574E-2</v>
      </c>
      <c r="AW77" s="74" t="str">
        <f t="shared" si="67"/>
        <v/>
      </c>
      <c r="AX77" s="74" t="str">
        <f t="shared" si="68"/>
        <v/>
      </c>
      <c r="AY77" s="74" t="str">
        <f t="shared" si="69"/>
        <v/>
      </c>
      <c r="AZ77" s="74" t="str">
        <f t="shared" si="70"/>
        <v/>
      </c>
      <c r="BA77" s="74" t="str">
        <f t="shared" si="71"/>
        <v/>
      </c>
      <c r="BB77" s="74" t="str">
        <f t="shared" si="72"/>
        <v/>
      </c>
      <c r="BC77" s="74" t="str">
        <f t="shared" si="73"/>
        <v/>
      </c>
      <c r="BD77" s="74">
        <f t="shared" si="74"/>
        <v>1.2533333333333339</v>
      </c>
      <c r="BE77" s="74">
        <f t="shared" si="75"/>
        <v>1.331666666666667</v>
      </c>
      <c r="BF77" s="74">
        <f t="shared" si="76"/>
        <v>1.375</v>
      </c>
      <c r="BG77" s="74" t="str">
        <f t="shared" si="77"/>
        <v/>
      </c>
      <c r="BH77" s="74" t="str">
        <f t="shared" si="78"/>
        <v/>
      </c>
      <c r="BI77" s="74" t="str">
        <f t="shared" si="79"/>
        <v/>
      </c>
      <c r="BJ77" s="74" t="str">
        <f t="shared" si="80"/>
        <v/>
      </c>
      <c r="BK77" s="74" t="str">
        <f t="shared" si="81"/>
        <v/>
      </c>
      <c r="BL77" s="74" t="str">
        <f t="shared" si="82"/>
        <v/>
      </c>
      <c r="BM77" s="74" t="str">
        <f t="shared" si="83"/>
        <v/>
      </c>
      <c r="BN77" s="62">
        <f t="shared" si="84"/>
        <v>3.1666666666667474E-2</v>
      </c>
      <c r="BO77" s="62">
        <f t="shared" si="85"/>
        <v>1.3200000000000003</v>
      </c>
      <c r="BP77" s="9">
        <f t="shared" si="86"/>
        <v>0.96593632892484504</v>
      </c>
      <c r="BQ77" s="9">
        <f t="shared" si="87"/>
        <v>0.95594531759374124</v>
      </c>
      <c r="BR77" s="9">
        <f t="shared" si="88"/>
        <v>1.0139594797900289</v>
      </c>
      <c r="BS77" s="9" t="str">
        <f t="shared" si="89"/>
        <v/>
      </c>
      <c r="BT77" s="9" t="str">
        <f t="shared" si="90"/>
        <v/>
      </c>
      <c r="BU77" s="9" t="str">
        <f t="shared" si="91"/>
        <v/>
      </c>
      <c r="BV77" s="9" t="str">
        <f t="shared" si="92"/>
        <v/>
      </c>
      <c r="BW77" s="9" t="str">
        <f t="shared" si="93"/>
        <v/>
      </c>
      <c r="BX77" s="9" t="str">
        <f t="shared" si="94"/>
        <v/>
      </c>
      <c r="BY77" s="9" t="str">
        <f t="shared" si="95"/>
        <v/>
      </c>
      <c r="BZ77" s="9">
        <f t="shared" si="96"/>
        <v>0.41947788738412484</v>
      </c>
      <c r="CA77" s="9">
        <f t="shared" si="97"/>
        <v>0.39730898731208558</v>
      </c>
      <c r="CB77" s="9">
        <f t="shared" si="98"/>
        <v>0.38555270635198519</v>
      </c>
      <c r="CC77" s="9" t="str">
        <f t="shared" si="99"/>
        <v/>
      </c>
      <c r="CD77" s="9" t="str">
        <f t="shared" si="100"/>
        <v/>
      </c>
      <c r="CE77" s="9" t="str">
        <f t="shared" si="101"/>
        <v/>
      </c>
      <c r="CF77" s="9" t="str">
        <f t="shared" si="102"/>
        <v/>
      </c>
      <c r="CG77" s="9" t="str">
        <f t="shared" si="103"/>
        <v/>
      </c>
      <c r="CH77" s="9" t="str">
        <f t="shared" si="104"/>
        <v/>
      </c>
      <c r="CI77" s="9" t="str">
        <f t="shared" si="105"/>
        <v/>
      </c>
    </row>
    <row r="78" spans="1:87">
      <c r="A78" s="188"/>
      <c r="B78" s="57" t="str">
        <f>IF('Gene Table'!D77="","",'Gene Table'!D77)</f>
        <v>NM_002075</v>
      </c>
      <c r="C78" s="57" t="s">
        <v>1820</v>
      </c>
      <c r="D78" s="60">
        <f>IF(SUM('Test Sample Data'!D$3:D$98)&gt;10,IF(AND(ISNUMBER('Test Sample Data'!D77),'Test Sample Data'!D77&lt;$B$1, 'Test Sample Data'!D77&gt;0),'Test Sample Data'!D77,$B$1),"")</f>
        <v>21.31</v>
      </c>
      <c r="E78" s="60">
        <f>IF(SUM('Test Sample Data'!E$3:E$98)&gt;10,IF(AND(ISNUMBER('Test Sample Data'!E77),'Test Sample Data'!E77&lt;$B$1, 'Test Sample Data'!E77&gt;0),'Test Sample Data'!E77,$B$1),"")</f>
        <v>21.41</v>
      </c>
      <c r="F78" s="60">
        <f>IF(SUM('Test Sample Data'!F$3:F$98)&gt;10,IF(AND(ISNUMBER('Test Sample Data'!F77),'Test Sample Data'!F77&lt;$B$1, 'Test Sample Data'!F77&gt;0),'Test Sample Data'!F77,$B$1),"")</f>
        <v>21.37</v>
      </c>
      <c r="G78" s="60" t="str">
        <f>IF(SUM('Test Sample Data'!G$3:G$98)&gt;10,IF(AND(ISNUMBER('Test Sample Data'!G77),'Test Sample Data'!G77&lt;$B$1, 'Test Sample Data'!G77&gt;0),'Test Sample Data'!G77,$B$1),"")</f>
        <v/>
      </c>
      <c r="H78" s="60" t="str">
        <f>IF(SUM('Test Sample Data'!H$3:H$98)&gt;10,IF(AND(ISNUMBER('Test Sample Data'!H77),'Test Sample Data'!H77&lt;$B$1, 'Test Sample Data'!H77&gt;0),'Test Sample Data'!H77,$B$1),"")</f>
        <v/>
      </c>
      <c r="I78" s="60" t="str">
        <f>IF(SUM('Test Sample Data'!I$3:I$98)&gt;10,IF(AND(ISNUMBER('Test Sample Data'!I77),'Test Sample Data'!I77&lt;$B$1, 'Test Sample Data'!I77&gt;0),'Test Sample Data'!I77,$B$1),"")</f>
        <v/>
      </c>
      <c r="J78" s="60" t="str">
        <f>IF(SUM('Test Sample Data'!J$3:J$98)&gt;10,IF(AND(ISNUMBER('Test Sample Data'!J77),'Test Sample Data'!J77&lt;$B$1, 'Test Sample Data'!J77&gt;0),'Test Sample Data'!J77,$B$1),"")</f>
        <v/>
      </c>
      <c r="K78" s="60" t="str">
        <f>IF(SUM('Test Sample Data'!K$3:K$98)&gt;10,IF(AND(ISNUMBER('Test Sample Data'!K77),'Test Sample Data'!K77&lt;$B$1, 'Test Sample Data'!K77&gt;0),'Test Sample Data'!K77,$B$1),"")</f>
        <v/>
      </c>
      <c r="L78" s="60" t="str">
        <f>IF(SUM('Test Sample Data'!L$3:L$98)&gt;10,IF(AND(ISNUMBER('Test Sample Data'!L77),'Test Sample Data'!L77&lt;$B$1, 'Test Sample Data'!L77&gt;0),'Test Sample Data'!L77,$B$1),"")</f>
        <v/>
      </c>
      <c r="M78" s="60" t="str">
        <f>IF(SUM('Test Sample Data'!M$3:M$98)&gt;10,IF(AND(ISNUMBER('Test Sample Data'!M77),'Test Sample Data'!M77&lt;$B$1, 'Test Sample Data'!M77&gt;0),'Test Sample Data'!M77,$B$1),"")</f>
        <v/>
      </c>
      <c r="N78" s="60" t="str">
        <f>'Gene Table'!D77</f>
        <v>NM_002075</v>
      </c>
      <c r="O78" s="57" t="s">
        <v>1820</v>
      </c>
      <c r="P78" s="60">
        <f>IF(SUM('Control Sample Data'!D$3:D$98)&gt;10,IF(AND(ISNUMBER('Control Sample Data'!D77),'Control Sample Data'!D77&lt;$B$1, 'Control Sample Data'!D77&gt;0),'Control Sample Data'!D77,$B$1),"")</f>
        <v>23.16</v>
      </c>
      <c r="Q78" s="60">
        <f>IF(SUM('Control Sample Data'!E$3:E$98)&gt;10,IF(AND(ISNUMBER('Control Sample Data'!E77),'Control Sample Data'!E77&lt;$B$1, 'Control Sample Data'!E77&gt;0),'Control Sample Data'!E77,$B$1),"")</f>
        <v>23.26</v>
      </c>
      <c r="R78" s="60">
        <f>IF(SUM('Control Sample Data'!F$3:F$98)&gt;10,IF(AND(ISNUMBER('Control Sample Data'!F77),'Control Sample Data'!F77&lt;$B$1, 'Control Sample Data'!F77&gt;0),'Control Sample Data'!F77,$B$1),"")</f>
        <v>23.33</v>
      </c>
      <c r="S78" s="60" t="str">
        <f>IF(SUM('Control Sample Data'!G$3:G$98)&gt;10,IF(AND(ISNUMBER('Control Sample Data'!G77),'Control Sample Data'!G77&lt;$B$1, 'Control Sample Data'!G77&gt;0),'Control Sample Data'!G77,$B$1),"")</f>
        <v/>
      </c>
      <c r="T78" s="60" t="str">
        <f>IF(SUM('Control Sample Data'!H$3:H$98)&gt;10,IF(AND(ISNUMBER('Control Sample Data'!H77),'Control Sample Data'!H77&lt;$B$1, 'Control Sample Data'!H77&gt;0),'Control Sample Data'!H77,$B$1),"")</f>
        <v/>
      </c>
      <c r="U78" s="60" t="str">
        <f>IF(SUM('Control Sample Data'!I$3:I$98)&gt;10,IF(AND(ISNUMBER('Control Sample Data'!I77),'Control Sample Data'!I77&lt;$B$1, 'Control Sample Data'!I77&gt;0),'Control Sample Data'!I77,$B$1),"")</f>
        <v/>
      </c>
      <c r="V78" s="60" t="str">
        <f>IF(SUM('Control Sample Data'!J$3:J$98)&gt;10,IF(AND(ISNUMBER('Control Sample Data'!J77),'Control Sample Data'!J77&lt;$B$1, 'Control Sample Data'!J77&gt;0),'Control Sample Data'!J77,$B$1),"")</f>
        <v/>
      </c>
      <c r="W78" s="60" t="str">
        <f>IF(SUM('Control Sample Data'!K$3:K$98)&gt;10,IF(AND(ISNUMBER('Control Sample Data'!K77),'Control Sample Data'!K77&lt;$B$1, 'Control Sample Data'!K77&gt;0),'Control Sample Data'!K77,$B$1),"")</f>
        <v/>
      </c>
      <c r="X78" s="60" t="str">
        <f>IF(SUM('Control Sample Data'!L$3:L$98)&gt;10,IF(AND(ISNUMBER('Control Sample Data'!L77),'Control Sample Data'!L77&lt;$B$1, 'Control Sample Data'!L77&gt;0),'Control Sample Data'!L77,$B$1),"")</f>
        <v/>
      </c>
      <c r="Y78" s="60" t="str">
        <f>IF(SUM('Control Sample Data'!M$3:M$98)&gt;10,IF(AND(ISNUMBER('Control Sample Data'!M77),'Control Sample Data'!M77&lt;$B$1, 'Control Sample Data'!M77&gt;0),'Control Sample Data'!M77,$B$1),"")</f>
        <v/>
      </c>
      <c r="AT78" s="74">
        <f t="shared" si="64"/>
        <v>-1.75</v>
      </c>
      <c r="AU78" s="74">
        <f t="shared" si="65"/>
        <v>-1.7349999999999994</v>
      </c>
      <c r="AV78" s="74">
        <f t="shared" si="66"/>
        <v>-1.7899999999999991</v>
      </c>
      <c r="AW78" s="74" t="str">
        <f t="shared" si="67"/>
        <v/>
      </c>
      <c r="AX78" s="74" t="str">
        <f t="shared" si="68"/>
        <v/>
      </c>
      <c r="AY78" s="74" t="str">
        <f t="shared" si="69"/>
        <v/>
      </c>
      <c r="AZ78" s="74" t="str">
        <f t="shared" si="70"/>
        <v/>
      </c>
      <c r="BA78" s="74" t="str">
        <f t="shared" si="71"/>
        <v/>
      </c>
      <c r="BB78" s="74" t="str">
        <f t="shared" si="72"/>
        <v/>
      </c>
      <c r="BC78" s="74" t="str">
        <f t="shared" si="73"/>
        <v/>
      </c>
      <c r="BD78" s="74">
        <f t="shared" si="74"/>
        <v>-1.1166666666666671</v>
      </c>
      <c r="BE78" s="74">
        <f t="shared" si="75"/>
        <v>-1.048333333333332</v>
      </c>
      <c r="BF78" s="74">
        <f t="shared" si="76"/>
        <v>-1.0750000000000028</v>
      </c>
      <c r="BG78" s="74" t="str">
        <f t="shared" si="77"/>
        <v/>
      </c>
      <c r="BH78" s="74" t="str">
        <f t="shared" si="78"/>
        <v/>
      </c>
      <c r="BI78" s="74" t="str">
        <f t="shared" si="79"/>
        <v/>
      </c>
      <c r="BJ78" s="74" t="str">
        <f t="shared" si="80"/>
        <v/>
      </c>
      <c r="BK78" s="74" t="str">
        <f t="shared" si="81"/>
        <v/>
      </c>
      <c r="BL78" s="74" t="str">
        <f t="shared" si="82"/>
        <v/>
      </c>
      <c r="BM78" s="74" t="str">
        <f t="shared" si="83"/>
        <v/>
      </c>
      <c r="BN78" s="62">
        <f t="shared" si="84"/>
        <v>-1.7583333333333329</v>
      </c>
      <c r="BO78" s="62">
        <f t="shared" si="85"/>
        <v>-1.0800000000000007</v>
      </c>
      <c r="BP78" s="9">
        <f t="shared" si="86"/>
        <v>3.363585661014858</v>
      </c>
      <c r="BQ78" s="9">
        <f t="shared" si="87"/>
        <v>3.3287949388460967</v>
      </c>
      <c r="BR78" s="9">
        <f t="shared" si="88"/>
        <v>3.458148925231459</v>
      </c>
      <c r="BS78" s="9" t="str">
        <f t="shared" si="89"/>
        <v/>
      </c>
      <c r="BT78" s="9" t="str">
        <f t="shared" si="90"/>
        <v/>
      </c>
      <c r="BU78" s="9" t="str">
        <f t="shared" si="91"/>
        <v/>
      </c>
      <c r="BV78" s="9" t="str">
        <f t="shared" si="92"/>
        <v/>
      </c>
      <c r="BW78" s="9" t="str">
        <f t="shared" si="93"/>
        <v/>
      </c>
      <c r="BX78" s="9" t="str">
        <f t="shared" si="94"/>
        <v/>
      </c>
      <c r="BY78" s="9" t="str">
        <f t="shared" si="95"/>
        <v/>
      </c>
      <c r="BZ78" s="9">
        <f t="shared" si="96"/>
        <v>2.1684537406028372</v>
      </c>
      <c r="CA78" s="9">
        <f t="shared" si="97"/>
        <v>2.0681392589298588</v>
      </c>
      <c r="CB78" s="9">
        <f t="shared" si="98"/>
        <v>2.106722071909676</v>
      </c>
      <c r="CC78" s="9" t="str">
        <f t="shared" si="99"/>
        <v/>
      </c>
      <c r="CD78" s="9" t="str">
        <f t="shared" si="100"/>
        <v/>
      </c>
      <c r="CE78" s="9" t="str">
        <f t="shared" si="101"/>
        <v/>
      </c>
      <c r="CF78" s="9" t="str">
        <f t="shared" si="102"/>
        <v/>
      </c>
      <c r="CG78" s="9" t="str">
        <f t="shared" si="103"/>
        <v/>
      </c>
      <c r="CH78" s="9" t="str">
        <f t="shared" si="104"/>
        <v/>
      </c>
      <c r="CI78" s="9" t="str">
        <f t="shared" si="105"/>
        <v/>
      </c>
    </row>
    <row r="79" spans="1:87">
      <c r="A79" s="188"/>
      <c r="B79" s="57" t="str">
        <f>IF('Gene Table'!D78="","",'Gene Table'!D78)</f>
        <v>NM_000516</v>
      </c>
      <c r="C79" s="57" t="s">
        <v>1821</v>
      </c>
      <c r="D79" s="60">
        <f>IF(SUM('Test Sample Data'!D$3:D$98)&gt;10,IF(AND(ISNUMBER('Test Sample Data'!D78),'Test Sample Data'!D78&lt;$B$1, 'Test Sample Data'!D78&gt;0),'Test Sample Data'!D78,$B$1),"")</f>
        <v>34.1</v>
      </c>
      <c r="E79" s="60">
        <f>IF(SUM('Test Sample Data'!E$3:E$98)&gt;10,IF(AND(ISNUMBER('Test Sample Data'!E78),'Test Sample Data'!E78&lt;$B$1, 'Test Sample Data'!E78&gt;0),'Test Sample Data'!E78,$B$1),"")</f>
        <v>34.270000000000003</v>
      </c>
      <c r="F79" s="60">
        <f>IF(SUM('Test Sample Data'!F$3:F$98)&gt;10,IF(AND(ISNUMBER('Test Sample Data'!F78),'Test Sample Data'!F78&lt;$B$1, 'Test Sample Data'!F78&gt;0),'Test Sample Data'!F78,$B$1),"")</f>
        <v>34.25</v>
      </c>
      <c r="G79" s="60" t="str">
        <f>IF(SUM('Test Sample Data'!G$3:G$98)&gt;10,IF(AND(ISNUMBER('Test Sample Data'!G78),'Test Sample Data'!G78&lt;$B$1, 'Test Sample Data'!G78&gt;0),'Test Sample Data'!G78,$B$1),"")</f>
        <v/>
      </c>
      <c r="H79" s="60" t="str">
        <f>IF(SUM('Test Sample Data'!H$3:H$98)&gt;10,IF(AND(ISNUMBER('Test Sample Data'!H78),'Test Sample Data'!H78&lt;$B$1, 'Test Sample Data'!H78&gt;0),'Test Sample Data'!H78,$B$1),"")</f>
        <v/>
      </c>
      <c r="I79" s="60" t="str">
        <f>IF(SUM('Test Sample Data'!I$3:I$98)&gt;10,IF(AND(ISNUMBER('Test Sample Data'!I78),'Test Sample Data'!I78&lt;$B$1, 'Test Sample Data'!I78&gt;0),'Test Sample Data'!I78,$B$1),"")</f>
        <v/>
      </c>
      <c r="J79" s="60" t="str">
        <f>IF(SUM('Test Sample Data'!J$3:J$98)&gt;10,IF(AND(ISNUMBER('Test Sample Data'!J78),'Test Sample Data'!J78&lt;$B$1, 'Test Sample Data'!J78&gt;0),'Test Sample Data'!J78,$B$1),"")</f>
        <v/>
      </c>
      <c r="K79" s="60" t="str">
        <f>IF(SUM('Test Sample Data'!K$3:K$98)&gt;10,IF(AND(ISNUMBER('Test Sample Data'!K78),'Test Sample Data'!K78&lt;$B$1, 'Test Sample Data'!K78&gt;0),'Test Sample Data'!K78,$B$1),"")</f>
        <v/>
      </c>
      <c r="L79" s="60" t="str">
        <f>IF(SUM('Test Sample Data'!L$3:L$98)&gt;10,IF(AND(ISNUMBER('Test Sample Data'!L78),'Test Sample Data'!L78&lt;$B$1, 'Test Sample Data'!L78&gt;0),'Test Sample Data'!L78,$B$1),"")</f>
        <v/>
      </c>
      <c r="M79" s="60" t="str">
        <f>IF(SUM('Test Sample Data'!M$3:M$98)&gt;10,IF(AND(ISNUMBER('Test Sample Data'!M78),'Test Sample Data'!M78&lt;$B$1, 'Test Sample Data'!M78&gt;0),'Test Sample Data'!M78,$B$1),"")</f>
        <v/>
      </c>
      <c r="N79" s="60" t="str">
        <f>'Gene Table'!D78</f>
        <v>NM_000516</v>
      </c>
      <c r="O79" s="57" t="s">
        <v>1821</v>
      </c>
      <c r="P79" s="60">
        <f>IF(SUM('Control Sample Data'!D$3:D$98)&gt;10,IF(AND(ISNUMBER('Control Sample Data'!D78),'Control Sample Data'!D78&lt;$B$1, 'Control Sample Data'!D78&gt;0),'Control Sample Data'!D78,$B$1),"")</f>
        <v>35</v>
      </c>
      <c r="Q79" s="60">
        <f>IF(SUM('Control Sample Data'!E$3:E$98)&gt;10,IF(AND(ISNUMBER('Control Sample Data'!E78),'Control Sample Data'!E78&lt;$B$1, 'Control Sample Data'!E78&gt;0),'Control Sample Data'!E78,$B$1),"")</f>
        <v>35</v>
      </c>
      <c r="R79" s="60">
        <f>IF(SUM('Control Sample Data'!F$3:F$98)&gt;10,IF(AND(ISNUMBER('Control Sample Data'!F78),'Control Sample Data'!F78&lt;$B$1, 'Control Sample Data'!F78&gt;0),'Control Sample Data'!F78,$B$1),"")</f>
        <v>35</v>
      </c>
      <c r="S79" s="60" t="str">
        <f>IF(SUM('Control Sample Data'!G$3:G$98)&gt;10,IF(AND(ISNUMBER('Control Sample Data'!G78),'Control Sample Data'!G78&lt;$B$1, 'Control Sample Data'!G78&gt;0),'Control Sample Data'!G78,$B$1),"")</f>
        <v/>
      </c>
      <c r="T79" s="60" t="str">
        <f>IF(SUM('Control Sample Data'!H$3:H$98)&gt;10,IF(AND(ISNUMBER('Control Sample Data'!H78),'Control Sample Data'!H78&lt;$B$1, 'Control Sample Data'!H78&gt;0),'Control Sample Data'!H78,$B$1),"")</f>
        <v/>
      </c>
      <c r="U79" s="60" t="str">
        <f>IF(SUM('Control Sample Data'!I$3:I$98)&gt;10,IF(AND(ISNUMBER('Control Sample Data'!I78),'Control Sample Data'!I78&lt;$B$1, 'Control Sample Data'!I78&gt;0),'Control Sample Data'!I78,$B$1),"")</f>
        <v/>
      </c>
      <c r="V79" s="60" t="str">
        <f>IF(SUM('Control Sample Data'!J$3:J$98)&gt;10,IF(AND(ISNUMBER('Control Sample Data'!J78),'Control Sample Data'!J78&lt;$B$1, 'Control Sample Data'!J78&gt;0),'Control Sample Data'!J78,$B$1),"")</f>
        <v/>
      </c>
      <c r="W79" s="60" t="str">
        <f>IF(SUM('Control Sample Data'!K$3:K$98)&gt;10,IF(AND(ISNUMBER('Control Sample Data'!K78),'Control Sample Data'!K78&lt;$B$1, 'Control Sample Data'!K78&gt;0),'Control Sample Data'!K78,$B$1),"")</f>
        <v/>
      </c>
      <c r="X79" s="60" t="str">
        <f>IF(SUM('Control Sample Data'!L$3:L$98)&gt;10,IF(AND(ISNUMBER('Control Sample Data'!L78),'Control Sample Data'!L78&lt;$B$1, 'Control Sample Data'!L78&gt;0),'Control Sample Data'!L78,$B$1),"")</f>
        <v/>
      </c>
      <c r="Y79" s="60" t="str">
        <f>IF(SUM('Control Sample Data'!M$3:M$98)&gt;10,IF(AND(ISNUMBER('Control Sample Data'!M78),'Control Sample Data'!M78&lt;$B$1, 'Control Sample Data'!M78&gt;0),'Control Sample Data'!M78,$B$1),"")</f>
        <v/>
      </c>
      <c r="AT79" s="74">
        <f t="shared" si="64"/>
        <v>11.040000000000003</v>
      </c>
      <c r="AU79" s="74">
        <f t="shared" si="65"/>
        <v>11.125000000000004</v>
      </c>
      <c r="AV79" s="74">
        <f t="shared" si="66"/>
        <v>11.09</v>
      </c>
      <c r="AW79" s="74" t="str">
        <f t="shared" si="67"/>
        <v/>
      </c>
      <c r="AX79" s="74" t="str">
        <f t="shared" si="68"/>
        <v/>
      </c>
      <c r="AY79" s="74" t="str">
        <f t="shared" si="69"/>
        <v/>
      </c>
      <c r="AZ79" s="74" t="str">
        <f t="shared" si="70"/>
        <v/>
      </c>
      <c r="BA79" s="74" t="str">
        <f t="shared" si="71"/>
        <v/>
      </c>
      <c r="BB79" s="74" t="str">
        <f t="shared" si="72"/>
        <v/>
      </c>
      <c r="BC79" s="74" t="str">
        <f t="shared" si="73"/>
        <v/>
      </c>
      <c r="BD79" s="74">
        <f t="shared" si="74"/>
        <v>10.723333333333333</v>
      </c>
      <c r="BE79" s="74">
        <f t="shared" si="75"/>
        <v>10.691666666666666</v>
      </c>
      <c r="BF79" s="74">
        <f t="shared" si="76"/>
        <v>10.594999999999999</v>
      </c>
      <c r="BG79" s="74" t="str">
        <f t="shared" si="77"/>
        <v/>
      </c>
      <c r="BH79" s="74" t="str">
        <f t="shared" si="78"/>
        <v/>
      </c>
      <c r="BI79" s="74" t="str">
        <f t="shared" si="79"/>
        <v/>
      </c>
      <c r="BJ79" s="74" t="str">
        <f t="shared" si="80"/>
        <v/>
      </c>
      <c r="BK79" s="74" t="str">
        <f t="shared" si="81"/>
        <v/>
      </c>
      <c r="BL79" s="74" t="str">
        <f t="shared" si="82"/>
        <v/>
      </c>
      <c r="BM79" s="74" t="str">
        <f t="shared" si="83"/>
        <v/>
      </c>
      <c r="BN79" s="62">
        <f t="shared" si="84"/>
        <v>11.085000000000003</v>
      </c>
      <c r="BO79" s="62">
        <f t="shared" si="85"/>
        <v>10.67</v>
      </c>
      <c r="BP79" s="9">
        <f t="shared" si="86"/>
        <v>4.7492917354115412E-4</v>
      </c>
      <c r="BQ79" s="9">
        <f t="shared" si="87"/>
        <v>4.4775588047102995E-4</v>
      </c>
      <c r="BR79" s="9">
        <f t="shared" si="88"/>
        <v>4.5875134238965425E-4</v>
      </c>
      <c r="BS79" s="9" t="str">
        <f t="shared" si="89"/>
        <v/>
      </c>
      <c r="BT79" s="9" t="str">
        <f t="shared" si="90"/>
        <v/>
      </c>
      <c r="BU79" s="9" t="str">
        <f t="shared" si="91"/>
        <v/>
      </c>
      <c r="BV79" s="9" t="str">
        <f t="shared" si="92"/>
        <v/>
      </c>
      <c r="BW79" s="9" t="str">
        <f t="shared" si="93"/>
        <v/>
      </c>
      <c r="BX79" s="9" t="str">
        <f t="shared" si="94"/>
        <v/>
      </c>
      <c r="BY79" s="9" t="str">
        <f t="shared" si="95"/>
        <v/>
      </c>
      <c r="BZ79" s="9">
        <f t="shared" si="96"/>
        <v>5.9150035983401969E-4</v>
      </c>
      <c r="CA79" s="9">
        <f t="shared" si="97"/>
        <v>6.0462712909054722E-4</v>
      </c>
      <c r="CB79" s="9">
        <f t="shared" si="98"/>
        <v>6.4652778827900342E-4</v>
      </c>
      <c r="CC79" s="9" t="str">
        <f t="shared" si="99"/>
        <v/>
      </c>
      <c r="CD79" s="9" t="str">
        <f t="shared" si="100"/>
        <v/>
      </c>
      <c r="CE79" s="9" t="str">
        <f t="shared" si="101"/>
        <v/>
      </c>
      <c r="CF79" s="9" t="str">
        <f t="shared" si="102"/>
        <v/>
      </c>
      <c r="CG79" s="9" t="str">
        <f t="shared" si="103"/>
        <v/>
      </c>
      <c r="CH79" s="9" t="str">
        <f t="shared" si="104"/>
        <v/>
      </c>
      <c r="CI79" s="9" t="str">
        <f t="shared" si="105"/>
        <v/>
      </c>
    </row>
    <row r="80" spans="1:87">
      <c r="A80" s="188"/>
      <c r="B80" s="57" t="str">
        <f>IF('Gene Table'!D79="","",'Gene Table'!D79)</f>
        <v>NM_000515</v>
      </c>
      <c r="C80" s="57" t="s">
        <v>1822</v>
      </c>
      <c r="D80" s="60">
        <f>IF(SUM('Test Sample Data'!D$3:D$98)&gt;10,IF(AND(ISNUMBER('Test Sample Data'!D79),'Test Sample Data'!D79&lt;$B$1, 'Test Sample Data'!D79&gt;0),'Test Sample Data'!D79,$B$1),"")</f>
        <v>30.14</v>
      </c>
      <c r="E80" s="60">
        <f>IF(SUM('Test Sample Data'!E$3:E$98)&gt;10,IF(AND(ISNUMBER('Test Sample Data'!E79),'Test Sample Data'!E79&lt;$B$1, 'Test Sample Data'!E79&gt;0),'Test Sample Data'!E79,$B$1),"")</f>
        <v>29.97</v>
      </c>
      <c r="F80" s="60">
        <f>IF(SUM('Test Sample Data'!F$3:F$98)&gt;10,IF(AND(ISNUMBER('Test Sample Data'!F79),'Test Sample Data'!F79&lt;$B$1, 'Test Sample Data'!F79&gt;0),'Test Sample Data'!F79,$B$1),"")</f>
        <v>30.07</v>
      </c>
      <c r="G80" s="60" t="str">
        <f>IF(SUM('Test Sample Data'!G$3:G$98)&gt;10,IF(AND(ISNUMBER('Test Sample Data'!G79),'Test Sample Data'!G79&lt;$B$1, 'Test Sample Data'!G79&gt;0),'Test Sample Data'!G79,$B$1),"")</f>
        <v/>
      </c>
      <c r="H80" s="60" t="str">
        <f>IF(SUM('Test Sample Data'!H$3:H$98)&gt;10,IF(AND(ISNUMBER('Test Sample Data'!H79),'Test Sample Data'!H79&lt;$B$1, 'Test Sample Data'!H79&gt;0),'Test Sample Data'!H79,$B$1),"")</f>
        <v/>
      </c>
      <c r="I80" s="60" t="str">
        <f>IF(SUM('Test Sample Data'!I$3:I$98)&gt;10,IF(AND(ISNUMBER('Test Sample Data'!I79),'Test Sample Data'!I79&lt;$B$1, 'Test Sample Data'!I79&gt;0),'Test Sample Data'!I79,$B$1),"")</f>
        <v/>
      </c>
      <c r="J80" s="60" t="str">
        <f>IF(SUM('Test Sample Data'!J$3:J$98)&gt;10,IF(AND(ISNUMBER('Test Sample Data'!J79),'Test Sample Data'!J79&lt;$B$1, 'Test Sample Data'!J79&gt;0),'Test Sample Data'!J79,$B$1),"")</f>
        <v/>
      </c>
      <c r="K80" s="60" t="str">
        <f>IF(SUM('Test Sample Data'!K$3:K$98)&gt;10,IF(AND(ISNUMBER('Test Sample Data'!K79),'Test Sample Data'!K79&lt;$B$1, 'Test Sample Data'!K79&gt;0),'Test Sample Data'!K79,$B$1),"")</f>
        <v/>
      </c>
      <c r="L80" s="60" t="str">
        <f>IF(SUM('Test Sample Data'!L$3:L$98)&gt;10,IF(AND(ISNUMBER('Test Sample Data'!L79),'Test Sample Data'!L79&lt;$B$1, 'Test Sample Data'!L79&gt;0),'Test Sample Data'!L79,$B$1),"")</f>
        <v/>
      </c>
      <c r="M80" s="60" t="str">
        <f>IF(SUM('Test Sample Data'!M$3:M$98)&gt;10,IF(AND(ISNUMBER('Test Sample Data'!M79),'Test Sample Data'!M79&lt;$B$1, 'Test Sample Data'!M79&gt;0),'Test Sample Data'!M79,$B$1),"")</f>
        <v/>
      </c>
      <c r="N80" s="60" t="str">
        <f>'Gene Table'!D79</f>
        <v>NM_000515</v>
      </c>
      <c r="O80" s="57" t="s">
        <v>1822</v>
      </c>
      <c r="P80" s="60">
        <f>IF(SUM('Control Sample Data'!D$3:D$98)&gt;10,IF(AND(ISNUMBER('Control Sample Data'!D79),'Control Sample Data'!D79&lt;$B$1, 'Control Sample Data'!D79&gt;0),'Control Sample Data'!D79,$B$1),"")</f>
        <v>34.39</v>
      </c>
      <c r="Q80" s="60">
        <f>IF(SUM('Control Sample Data'!E$3:E$98)&gt;10,IF(AND(ISNUMBER('Control Sample Data'!E79),'Control Sample Data'!E79&lt;$B$1, 'Control Sample Data'!E79&gt;0),'Control Sample Data'!E79,$B$1),"")</f>
        <v>33.94</v>
      </c>
      <c r="R80" s="60">
        <f>IF(SUM('Control Sample Data'!F$3:F$98)&gt;10,IF(AND(ISNUMBER('Control Sample Data'!F79),'Control Sample Data'!F79&lt;$B$1, 'Control Sample Data'!F79&gt;0),'Control Sample Data'!F79,$B$1),"")</f>
        <v>35</v>
      </c>
      <c r="S80" s="60" t="str">
        <f>IF(SUM('Control Sample Data'!G$3:G$98)&gt;10,IF(AND(ISNUMBER('Control Sample Data'!G79),'Control Sample Data'!G79&lt;$B$1, 'Control Sample Data'!G79&gt;0),'Control Sample Data'!G79,$B$1),"")</f>
        <v/>
      </c>
      <c r="T80" s="60" t="str">
        <f>IF(SUM('Control Sample Data'!H$3:H$98)&gt;10,IF(AND(ISNUMBER('Control Sample Data'!H79),'Control Sample Data'!H79&lt;$B$1, 'Control Sample Data'!H79&gt;0),'Control Sample Data'!H79,$B$1),"")</f>
        <v/>
      </c>
      <c r="U80" s="60" t="str">
        <f>IF(SUM('Control Sample Data'!I$3:I$98)&gt;10,IF(AND(ISNUMBER('Control Sample Data'!I79),'Control Sample Data'!I79&lt;$B$1, 'Control Sample Data'!I79&gt;0),'Control Sample Data'!I79,$B$1),"")</f>
        <v/>
      </c>
      <c r="V80" s="60" t="str">
        <f>IF(SUM('Control Sample Data'!J$3:J$98)&gt;10,IF(AND(ISNUMBER('Control Sample Data'!J79),'Control Sample Data'!J79&lt;$B$1, 'Control Sample Data'!J79&gt;0),'Control Sample Data'!J79,$B$1),"")</f>
        <v/>
      </c>
      <c r="W80" s="60" t="str">
        <f>IF(SUM('Control Sample Data'!K$3:K$98)&gt;10,IF(AND(ISNUMBER('Control Sample Data'!K79),'Control Sample Data'!K79&lt;$B$1, 'Control Sample Data'!K79&gt;0),'Control Sample Data'!K79,$B$1),"")</f>
        <v/>
      </c>
      <c r="X80" s="60" t="str">
        <f>IF(SUM('Control Sample Data'!L$3:L$98)&gt;10,IF(AND(ISNUMBER('Control Sample Data'!L79),'Control Sample Data'!L79&lt;$B$1, 'Control Sample Data'!L79&gt;0),'Control Sample Data'!L79,$B$1),"")</f>
        <v/>
      </c>
      <c r="Y80" s="60" t="str">
        <f>IF(SUM('Control Sample Data'!M$3:M$98)&gt;10,IF(AND(ISNUMBER('Control Sample Data'!M79),'Control Sample Data'!M79&lt;$B$1, 'Control Sample Data'!M79&gt;0),'Control Sample Data'!M79,$B$1),"")</f>
        <v/>
      </c>
      <c r="AT80" s="74">
        <f t="shared" si="64"/>
        <v>7.0800000000000018</v>
      </c>
      <c r="AU80" s="74">
        <f t="shared" si="65"/>
        <v>6.8249999999999993</v>
      </c>
      <c r="AV80" s="74">
        <f t="shared" si="66"/>
        <v>6.91</v>
      </c>
      <c r="AW80" s="74" t="str">
        <f t="shared" si="67"/>
        <v/>
      </c>
      <c r="AX80" s="74" t="str">
        <f t="shared" si="68"/>
        <v/>
      </c>
      <c r="AY80" s="74" t="str">
        <f t="shared" si="69"/>
        <v/>
      </c>
      <c r="AZ80" s="74" t="str">
        <f t="shared" si="70"/>
        <v/>
      </c>
      <c r="BA80" s="74" t="str">
        <f t="shared" si="71"/>
        <v/>
      </c>
      <c r="BB80" s="74" t="str">
        <f t="shared" si="72"/>
        <v/>
      </c>
      <c r="BC80" s="74" t="str">
        <f t="shared" si="73"/>
        <v/>
      </c>
      <c r="BD80" s="74">
        <f t="shared" si="74"/>
        <v>10.113333333333333</v>
      </c>
      <c r="BE80" s="74">
        <f t="shared" si="75"/>
        <v>9.6316666666666642</v>
      </c>
      <c r="BF80" s="74">
        <f t="shared" si="76"/>
        <v>10.594999999999999</v>
      </c>
      <c r="BG80" s="74" t="str">
        <f t="shared" si="77"/>
        <v/>
      </c>
      <c r="BH80" s="74" t="str">
        <f t="shared" si="78"/>
        <v/>
      </c>
      <c r="BI80" s="74" t="str">
        <f t="shared" si="79"/>
        <v/>
      </c>
      <c r="BJ80" s="74" t="str">
        <f t="shared" si="80"/>
        <v/>
      </c>
      <c r="BK80" s="74" t="str">
        <f t="shared" si="81"/>
        <v/>
      </c>
      <c r="BL80" s="74" t="str">
        <f t="shared" si="82"/>
        <v/>
      </c>
      <c r="BM80" s="74" t="str">
        <f t="shared" si="83"/>
        <v/>
      </c>
      <c r="BN80" s="62">
        <f t="shared" si="84"/>
        <v>6.9383333333333335</v>
      </c>
      <c r="BO80" s="62">
        <f t="shared" si="85"/>
        <v>10.113333333333332</v>
      </c>
      <c r="BP80" s="9">
        <f t="shared" si="86"/>
        <v>7.391075365043711E-3</v>
      </c>
      <c r="BQ80" s="9">
        <f t="shared" si="87"/>
        <v>8.8200344125479082E-3</v>
      </c>
      <c r="BR80" s="9">
        <f t="shared" si="88"/>
        <v>8.3153920504168734E-3</v>
      </c>
      <c r="BS80" s="9" t="str">
        <f t="shared" si="89"/>
        <v/>
      </c>
      <c r="BT80" s="9" t="str">
        <f t="shared" si="90"/>
        <v/>
      </c>
      <c r="BU80" s="9" t="str">
        <f t="shared" si="91"/>
        <v/>
      </c>
      <c r="BV80" s="9" t="str">
        <f t="shared" si="92"/>
        <v/>
      </c>
      <c r="BW80" s="9" t="str">
        <f t="shared" si="93"/>
        <v/>
      </c>
      <c r="BX80" s="9" t="str">
        <f t="shared" si="94"/>
        <v/>
      </c>
      <c r="BY80" s="9" t="str">
        <f t="shared" si="95"/>
        <v/>
      </c>
      <c r="BZ80" s="9">
        <f t="shared" si="96"/>
        <v>9.0278287130015657E-4</v>
      </c>
      <c r="CA80" s="9">
        <f t="shared" si="97"/>
        <v>1.2606061603051227E-3</v>
      </c>
      <c r="CB80" s="9">
        <f t="shared" si="98"/>
        <v>6.4652778827900342E-4</v>
      </c>
      <c r="CC80" s="9" t="str">
        <f t="shared" si="99"/>
        <v/>
      </c>
      <c r="CD80" s="9" t="str">
        <f t="shared" si="100"/>
        <v/>
      </c>
      <c r="CE80" s="9" t="str">
        <f t="shared" si="101"/>
        <v/>
      </c>
      <c r="CF80" s="9" t="str">
        <f t="shared" si="102"/>
        <v/>
      </c>
      <c r="CG80" s="9" t="str">
        <f t="shared" si="103"/>
        <v/>
      </c>
      <c r="CH80" s="9" t="str">
        <f t="shared" si="104"/>
        <v/>
      </c>
      <c r="CI80" s="9" t="str">
        <f t="shared" si="105"/>
        <v/>
      </c>
    </row>
    <row r="81" spans="1:87" ht="12" customHeight="1">
      <c r="A81" s="188"/>
      <c r="B81" s="57" t="str">
        <f>IF('Gene Table'!D80="","",'Gene Table'!D80)</f>
        <v>NM_000690</v>
      </c>
      <c r="C81" s="57" t="s">
        <v>1823</v>
      </c>
      <c r="D81" s="60">
        <f>IF(SUM('Test Sample Data'!D$3:D$98)&gt;10,IF(AND(ISNUMBER('Test Sample Data'!D80),'Test Sample Data'!D80&lt;$B$1, 'Test Sample Data'!D80&gt;0),'Test Sample Data'!D80,$B$1),"")</f>
        <v>25.61</v>
      </c>
      <c r="E81" s="60">
        <f>IF(SUM('Test Sample Data'!E$3:E$98)&gt;10,IF(AND(ISNUMBER('Test Sample Data'!E80),'Test Sample Data'!E80&lt;$B$1, 'Test Sample Data'!E80&gt;0),'Test Sample Data'!E80,$B$1),"")</f>
        <v>25.83</v>
      </c>
      <c r="F81" s="60">
        <f>IF(SUM('Test Sample Data'!F$3:F$98)&gt;10,IF(AND(ISNUMBER('Test Sample Data'!F80),'Test Sample Data'!F80&lt;$B$1, 'Test Sample Data'!F80&gt;0),'Test Sample Data'!F80,$B$1),"")</f>
        <v>25.95</v>
      </c>
      <c r="G81" s="60" t="str">
        <f>IF(SUM('Test Sample Data'!G$3:G$98)&gt;10,IF(AND(ISNUMBER('Test Sample Data'!G80),'Test Sample Data'!G80&lt;$B$1, 'Test Sample Data'!G80&gt;0),'Test Sample Data'!G80,$B$1),"")</f>
        <v/>
      </c>
      <c r="H81" s="60" t="str">
        <f>IF(SUM('Test Sample Data'!H$3:H$98)&gt;10,IF(AND(ISNUMBER('Test Sample Data'!H80),'Test Sample Data'!H80&lt;$B$1, 'Test Sample Data'!H80&gt;0),'Test Sample Data'!H80,$B$1),"")</f>
        <v/>
      </c>
      <c r="I81" s="60" t="str">
        <f>IF(SUM('Test Sample Data'!I$3:I$98)&gt;10,IF(AND(ISNUMBER('Test Sample Data'!I80),'Test Sample Data'!I80&lt;$B$1, 'Test Sample Data'!I80&gt;0),'Test Sample Data'!I80,$B$1),"")</f>
        <v/>
      </c>
      <c r="J81" s="60" t="str">
        <f>IF(SUM('Test Sample Data'!J$3:J$98)&gt;10,IF(AND(ISNUMBER('Test Sample Data'!J80),'Test Sample Data'!J80&lt;$B$1, 'Test Sample Data'!J80&gt;0),'Test Sample Data'!J80,$B$1),"")</f>
        <v/>
      </c>
      <c r="K81" s="60" t="str">
        <f>IF(SUM('Test Sample Data'!K$3:K$98)&gt;10,IF(AND(ISNUMBER('Test Sample Data'!K80),'Test Sample Data'!K80&lt;$B$1, 'Test Sample Data'!K80&gt;0),'Test Sample Data'!K80,$B$1),"")</f>
        <v/>
      </c>
      <c r="L81" s="60" t="str">
        <f>IF(SUM('Test Sample Data'!L$3:L$98)&gt;10,IF(AND(ISNUMBER('Test Sample Data'!L80),'Test Sample Data'!L80&lt;$B$1, 'Test Sample Data'!L80&gt;0),'Test Sample Data'!L80,$B$1),"")</f>
        <v/>
      </c>
      <c r="M81" s="60" t="str">
        <f>IF(SUM('Test Sample Data'!M$3:M$98)&gt;10,IF(AND(ISNUMBER('Test Sample Data'!M80),'Test Sample Data'!M80&lt;$B$1, 'Test Sample Data'!M80&gt;0),'Test Sample Data'!M80,$B$1),"")</f>
        <v/>
      </c>
      <c r="N81" s="60" t="str">
        <f>'Gene Table'!D80</f>
        <v>NM_000690</v>
      </c>
      <c r="O81" s="57" t="s">
        <v>1823</v>
      </c>
      <c r="P81" s="60">
        <f>IF(SUM('Control Sample Data'!D$3:D$98)&gt;10,IF(AND(ISNUMBER('Control Sample Data'!D80),'Control Sample Data'!D80&lt;$B$1, 'Control Sample Data'!D80&gt;0),'Control Sample Data'!D80,$B$1),"")</f>
        <v>28.09</v>
      </c>
      <c r="Q81" s="60">
        <f>IF(SUM('Control Sample Data'!E$3:E$98)&gt;10,IF(AND(ISNUMBER('Control Sample Data'!E80),'Control Sample Data'!E80&lt;$B$1, 'Control Sample Data'!E80&gt;0),'Control Sample Data'!E80,$B$1),"")</f>
        <v>28.05</v>
      </c>
      <c r="R81" s="60">
        <f>IF(SUM('Control Sample Data'!F$3:F$98)&gt;10,IF(AND(ISNUMBER('Control Sample Data'!F80),'Control Sample Data'!F80&lt;$B$1, 'Control Sample Data'!F80&gt;0),'Control Sample Data'!F80,$B$1),"")</f>
        <v>28.11</v>
      </c>
      <c r="S81" s="60" t="str">
        <f>IF(SUM('Control Sample Data'!G$3:G$98)&gt;10,IF(AND(ISNUMBER('Control Sample Data'!G80),'Control Sample Data'!G80&lt;$B$1, 'Control Sample Data'!G80&gt;0),'Control Sample Data'!G80,$B$1),"")</f>
        <v/>
      </c>
      <c r="T81" s="60" t="str">
        <f>IF(SUM('Control Sample Data'!H$3:H$98)&gt;10,IF(AND(ISNUMBER('Control Sample Data'!H80),'Control Sample Data'!H80&lt;$B$1, 'Control Sample Data'!H80&gt;0),'Control Sample Data'!H80,$B$1),"")</f>
        <v/>
      </c>
      <c r="U81" s="60" t="str">
        <f>IF(SUM('Control Sample Data'!I$3:I$98)&gt;10,IF(AND(ISNUMBER('Control Sample Data'!I80),'Control Sample Data'!I80&lt;$B$1, 'Control Sample Data'!I80&gt;0),'Control Sample Data'!I80,$B$1),"")</f>
        <v/>
      </c>
      <c r="V81" s="60" t="str">
        <f>IF(SUM('Control Sample Data'!J$3:J$98)&gt;10,IF(AND(ISNUMBER('Control Sample Data'!J80),'Control Sample Data'!J80&lt;$B$1, 'Control Sample Data'!J80&gt;0),'Control Sample Data'!J80,$B$1),"")</f>
        <v/>
      </c>
      <c r="W81" s="60" t="str">
        <f>IF(SUM('Control Sample Data'!K$3:K$98)&gt;10,IF(AND(ISNUMBER('Control Sample Data'!K80),'Control Sample Data'!K80&lt;$B$1, 'Control Sample Data'!K80&gt;0),'Control Sample Data'!K80,$B$1),"")</f>
        <v/>
      </c>
      <c r="X81" s="60" t="str">
        <f>IF(SUM('Control Sample Data'!L$3:L$98)&gt;10,IF(AND(ISNUMBER('Control Sample Data'!L80),'Control Sample Data'!L80&lt;$B$1, 'Control Sample Data'!L80&gt;0),'Control Sample Data'!L80,$B$1),"")</f>
        <v/>
      </c>
      <c r="Y81" s="60" t="str">
        <f>IF(SUM('Control Sample Data'!M$3:M$98)&gt;10,IF(AND(ISNUMBER('Control Sample Data'!M80),'Control Sample Data'!M80&lt;$B$1, 'Control Sample Data'!M80&gt;0),'Control Sample Data'!M80,$B$1),"")</f>
        <v/>
      </c>
      <c r="AT81" s="74">
        <f t="shared" si="64"/>
        <v>2.5500000000000007</v>
      </c>
      <c r="AU81" s="74">
        <f t="shared" si="65"/>
        <v>2.6849999999999987</v>
      </c>
      <c r="AV81" s="74">
        <f t="shared" si="66"/>
        <v>2.7899999999999991</v>
      </c>
      <c r="AW81" s="74" t="str">
        <f t="shared" si="67"/>
        <v/>
      </c>
      <c r="AX81" s="74" t="str">
        <f t="shared" si="68"/>
        <v/>
      </c>
      <c r="AY81" s="74" t="str">
        <f t="shared" si="69"/>
        <v/>
      </c>
      <c r="AZ81" s="74" t="str">
        <f t="shared" si="70"/>
        <v/>
      </c>
      <c r="BA81" s="74" t="str">
        <f t="shared" si="71"/>
        <v/>
      </c>
      <c r="BB81" s="74" t="str">
        <f t="shared" si="72"/>
        <v/>
      </c>
      <c r="BC81" s="74" t="str">
        <f t="shared" si="73"/>
        <v/>
      </c>
      <c r="BD81" s="74">
        <f t="shared" si="74"/>
        <v>3.8133333333333326</v>
      </c>
      <c r="BE81" s="74">
        <f t="shared" si="75"/>
        <v>3.7416666666666671</v>
      </c>
      <c r="BF81" s="74">
        <f t="shared" si="76"/>
        <v>3.7049999999999983</v>
      </c>
      <c r="BG81" s="74" t="str">
        <f t="shared" si="77"/>
        <v/>
      </c>
      <c r="BH81" s="74" t="str">
        <f t="shared" si="78"/>
        <v/>
      </c>
      <c r="BI81" s="74" t="str">
        <f t="shared" si="79"/>
        <v/>
      </c>
      <c r="BJ81" s="74" t="str">
        <f t="shared" si="80"/>
        <v/>
      </c>
      <c r="BK81" s="74" t="str">
        <f t="shared" si="81"/>
        <v/>
      </c>
      <c r="BL81" s="74" t="str">
        <f t="shared" si="82"/>
        <v/>
      </c>
      <c r="BM81" s="74" t="str">
        <f t="shared" si="83"/>
        <v/>
      </c>
      <c r="BN81" s="62">
        <f t="shared" si="84"/>
        <v>2.6749999999999994</v>
      </c>
      <c r="BO81" s="62">
        <f t="shared" si="85"/>
        <v>3.7533333333333325</v>
      </c>
      <c r="BP81" s="9">
        <f t="shared" si="86"/>
        <v>0.17075503209429935</v>
      </c>
      <c r="BQ81" s="9">
        <f t="shared" si="87"/>
        <v>0.15550145666230877</v>
      </c>
      <c r="BR81" s="9">
        <f t="shared" si="88"/>
        <v>0.14458602298816103</v>
      </c>
      <c r="BS81" s="9" t="str">
        <f t="shared" si="89"/>
        <v/>
      </c>
      <c r="BT81" s="9" t="str">
        <f t="shared" si="90"/>
        <v/>
      </c>
      <c r="BU81" s="9" t="str">
        <f t="shared" si="91"/>
        <v/>
      </c>
      <c r="BV81" s="9" t="str">
        <f t="shared" si="92"/>
        <v/>
      </c>
      <c r="BW81" s="9" t="str">
        <f t="shared" si="93"/>
        <v/>
      </c>
      <c r="BX81" s="9" t="str">
        <f t="shared" si="94"/>
        <v/>
      </c>
      <c r="BY81" s="9" t="str">
        <f t="shared" si="95"/>
        <v/>
      </c>
      <c r="BZ81" s="9">
        <f t="shared" si="96"/>
        <v>7.1133189661738941E-2</v>
      </c>
      <c r="CA81" s="9">
        <f t="shared" si="97"/>
        <v>7.4756007608587707E-2</v>
      </c>
      <c r="CB81" s="9">
        <f t="shared" si="98"/>
        <v>7.6680311078362859E-2</v>
      </c>
      <c r="CC81" s="9" t="str">
        <f t="shared" si="99"/>
        <v/>
      </c>
      <c r="CD81" s="9" t="str">
        <f t="shared" si="100"/>
        <v/>
      </c>
      <c r="CE81" s="9" t="str">
        <f t="shared" si="101"/>
        <v/>
      </c>
      <c r="CF81" s="9" t="str">
        <f t="shared" si="102"/>
        <v/>
      </c>
      <c r="CG81" s="9" t="str">
        <f t="shared" si="103"/>
        <v/>
      </c>
      <c r="CH81" s="9" t="str">
        <f t="shared" si="104"/>
        <v/>
      </c>
      <c r="CI81" s="9" t="str">
        <f t="shared" si="105"/>
        <v/>
      </c>
    </row>
    <row r="82" spans="1:87">
      <c r="A82" s="188"/>
      <c r="B82" s="57" t="str">
        <f>IF('Gene Table'!D81="","",'Gene Table'!D81)</f>
        <v>NM_001014431</v>
      </c>
      <c r="C82" s="57" t="s">
        <v>1824</v>
      </c>
      <c r="D82" s="60">
        <f>IF(SUM('Test Sample Data'!D$3:D$98)&gt;10,IF(AND(ISNUMBER('Test Sample Data'!D81),'Test Sample Data'!D81&lt;$B$1, 'Test Sample Data'!D81&gt;0),'Test Sample Data'!D81,$B$1),"")</f>
        <v>28.19</v>
      </c>
      <c r="E82" s="60">
        <f>IF(SUM('Test Sample Data'!E$3:E$98)&gt;10,IF(AND(ISNUMBER('Test Sample Data'!E81),'Test Sample Data'!E81&lt;$B$1, 'Test Sample Data'!E81&gt;0),'Test Sample Data'!E81,$B$1),"")</f>
        <v>28.55</v>
      </c>
      <c r="F82" s="60">
        <f>IF(SUM('Test Sample Data'!F$3:F$98)&gt;10,IF(AND(ISNUMBER('Test Sample Data'!F81),'Test Sample Data'!F81&lt;$B$1, 'Test Sample Data'!F81&gt;0),'Test Sample Data'!F81,$B$1),"")</f>
        <v>28.42</v>
      </c>
      <c r="G82" s="60" t="str">
        <f>IF(SUM('Test Sample Data'!G$3:G$98)&gt;10,IF(AND(ISNUMBER('Test Sample Data'!G81),'Test Sample Data'!G81&lt;$B$1, 'Test Sample Data'!G81&gt;0),'Test Sample Data'!G81,$B$1),"")</f>
        <v/>
      </c>
      <c r="H82" s="60" t="str">
        <f>IF(SUM('Test Sample Data'!H$3:H$98)&gt;10,IF(AND(ISNUMBER('Test Sample Data'!H81),'Test Sample Data'!H81&lt;$B$1, 'Test Sample Data'!H81&gt;0),'Test Sample Data'!H81,$B$1),"")</f>
        <v/>
      </c>
      <c r="I82" s="60" t="str">
        <f>IF(SUM('Test Sample Data'!I$3:I$98)&gt;10,IF(AND(ISNUMBER('Test Sample Data'!I81),'Test Sample Data'!I81&lt;$B$1, 'Test Sample Data'!I81&gt;0),'Test Sample Data'!I81,$B$1),"")</f>
        <v/>
      </c>
      <c r="J82" s="60" t="str">
        <f>IF(SUM('Test Sample Data'!J$3:J$98)&gt;10,IF(AND(ISNUMBER('Test Sample Data'!J81),'Test Sample Data'!J81&lt;$B$1, 'Test Sample Data'!J81&gt;0),'Test Sample Data'!J81,$B$1),"")</f>
        <v/>
      </c>
      <c r="K82" s="60" t="str">
        <f>IF(SUM('Test Sample Data'!K$3:K$98)&gt;10,IF(AND(ISNUMBER('Test Sample Data'!K81),'Test Sample Data'!K81&lt;$B$1, 'Test Sample Data'!K81&gt;0),'Test Sample Data'!K81,$B$1),"")</f>
        <v/>
      </c>
      <c r="L82" s="60" t="str">
        <f>IF(SUM('Test Sample Data'!L$3:L$98)&gt;10,IF(AND(ISNUMBER('Test Sample Data'!L81),'Test Sample Data'!L81&lt;$B$1, 'Test Sample Data'!L81&gt;0),'Test Sample Data'!L81,$B$1),"")</f>
        <v/>
      </c>
      <c r="M82" s="60" t="str">
        <f>IF(SUM('Test Sample Data'!M$3:M$98)&gt;10,IF(AND(ISNUMBER('Test Sample Data'!M81),'Test Sample Data'!M81&lt;$B$1, 'Test Sample Data'!M81&gt;0),'Test Sample Data'!M81,$B$1),"")</f>
        <v/>
      </c>
      <c r="N82" s="60" t="str">
        <f>'Gene Table'!D81</f>
        <v>NM_001014431</v>
      </c>
      <c r="O82" s="57" t="s">
        <v>1824</v>
      </c>
      <c r="P82" s="60">
        <f>IF(SUM('Control Sample Data'!D$3:D$98)&gt;10,IF(AND(ISNUMBER('Control Sample Data'!D81),'Control Sample Data'!D81&lt;$B$1, 'Control Sample Data'!D81&gt;0),'Control Sample Data'!D81,$B$1),"")</f>
        <v>29.43</v>
      </c>
      <c r="Q82" s="60">
        <f>IF(SUM('Control Sample Data'!E$3:E$98)&gt;10,IF(AND(ISNUMBER('Control Sample Data'!E81),'Control Sample Data'!E81&lt;$B$1, 'Control Sample Data'!E81&gt;0),'Control Sample Data'!E81,$B$1),"")</f>
        <v>29.36</v>
      </c>
      <c r="R82" s="60">
        <f>IF(SUM('Control Sample Data'!F$3:F$98)&gt;10,IF(AND(ISNUMBER('Control Sample Data'!F81),'Control Sample Data'!F81&lt;$B$1, 'Control Sample Data'!F81&gt;0),'Control Sample Data'!F81,$B$1),"")</f>
        <v>29.69</v>
      </c>
      <c r="S82" s="60" t="str">
        <f>IF(SUM('Control Sample Data'!G$3:G$98)&gt;10,IF(AND(ISNUMBER('Control Sample Data'!G81),'Control Sample Data'!G81&lt;$B$1, 'Control Sample Data'!G81&gt;0),'Control Sample Data'!G81,$B$1),"")</f>
        <v/>
      </c>
      <c r="T82" s="60" t="str">
        <f>IF(SUM('Control Sample Data'!H$3:H$98)&gt;10,IF(AND(ISNUMBER('Control Sample Data'!H81),'Control Sample Data'!H81&lt;$B$1, 'Control Sample Data'!H81&gt;0),'Control Sample Data'!H81,$B$1),"")</f>
        <v/>
      </c>
      <c r="U82" s="60" t="str">
        <f>IF(SUM('Control Sample Data'!I$3:I$98)&gt;10,IF(AND(ISNUMBER('Control Sample Data'!I81),'Control Sample Data'!I81&lt;$B$1, 'Control Sample Data'!I81&gt;0),'Control Sample Data'!I81,$B$1),"")</f>
        <v/>
      </c>
      <c r="V82" s="60" t="str">
        <f>IF(SUM('Control Sample Data'!J$3:J$98)&gt;10,IF(AND(ISNUMBER('Control Sample Data'!J81),'Control Sample Data'!J81&lt;$B$1, 'Control Sample Data'!J81&gt;0),'Control Sample Data'!J81,$B$1),"")</f>
        <v/>
      </c>
      <c r="W82" s="60" t="str">
        <f>IF(SUM('Control Sample Data'!K$3:K$98)&gt;10,IF(AND(ISNUMBER('Control Sample Data'!K81),'Control Sample Data'!K81&lt;$B$1, 'Control Sample Data'!K81&gt;0),'Control Sample Data'!K81,$B$1),"")</f>
        <v/>
      </c>
      <c r="X82" s="60" t="str">
        <f>IF(SUM('Control Sample Data'!L$3:L$98)&gt;10,IF(AND(ISNUMBER('Control Sample Data'!L81),'Control Sample Data'!L81&lt;$B$1, 'Control Sample Data'!L81&gt;0),'Control Sample Data'!L81,$B$1),"")</f>
        <v/>
      </c>
      <c r="Y82" s="60" t="str">
        <f>IF(SUM('Control Sample Data'!M$3:M$98)&gt;10,IF(AND(ISNUMBER('Control Sample Data'!M81),'Control Sample Data'!M81&lt;$B$1, 'Control Sample Data'!M81&gt;0),'Control Sample Data'!M81,$B$1),"")</f>
        <v/>
      </c>
      <c r="AT82" s="74">
        <f t="shared" si="64"/>
        <v>5.1300000000000026</v>
      </c>
      <c r="AU82" s="74">
        <f t="shared" si="65"/>
        <v>5.4050000000000011</v>
      </c>
      <c r="AV82" s="74">
        <f t="shared" si="66"/>
        <v>5.2600000000000016</v>
      </c>
      <c r="AW82" s="74" t="str">
        <f t="shared" si="67"/>
        <v/>
      </c>
      <c r="AX82" s="74" t="str">
        <f t="shared" si="68"/>
        <v/>
      </c>
      <c r="AY82" s="74" t="str">
        <f t="shared" si="69"/>
        <v/>
      </c>
      <c r="AZ82" s="74" t="str">
        <f t="shared" si="70"/>
        <v/>
      </c>
      <c r="BA82" s="74" t="str">
        <f t="shared" si="71"/>
        <v/>
      </c>
      <c r="BB82" s="74" t="str">
        <f t="shared" si="72"/>
        <v/>
      </c>
      <c r="BC82" s="74" t="str">
        <f t="shared" si="73"/>
        <v/>
      </c>
      <c r="BD82" s="74">
        <f t="shared" si="74"/>
        <v>5.1533333333333324</v>
      </c>
      <c r="BE82" s="74">
        <f t="shared" si="75"/>
        <v>5.0516666666666659</v>
      </c>
      <c r="BF82" s="74">
        <f t="shared" si="76"/>
        <v>5.2850000000000001</v>
      </c>
      <c r="BG82" s="74" t="str">
        <f t="shared" si="77"/>
        <v/>
      </c>
      <c r="BH82" s="74" t="str">
        <f t="shared" si="78"/>
        <v/>
      </c>
      <c r="BI82" s="74" t="str">
        <f t="shared" si="79"/>
        <v/>
      </c>
      <c r="BJ82" s="74" t="str">
        <f t="shared" si="80"/>
        <v/>
      </c>
      <c r="BK82" s="74" t="str">
        <f t="shared" si="81"/>
        <v/>
      </c>
      <c r="BL82" s="74" t="str">
        <f t="shared" si="82"/>
        <v/>
      </c>
      <c r="BM82" s="74" t="str">
        <f t="shared" si="83"/>
        <v/>
      </c>
      <c r="BN82" s="62">
        <f t="shared" si="84"/>
        <v>5.2650000000000015</v>
      </c>
      <c r="BO82" s="62">
        <f t="shared" si="85"/>
        <v>5.1633333333333331</v>
      </c>
      <c r="BP82" s="9">
        <f t="shared" si="86"/>
        <v>2.8557232819668717E-2</v>
      </c>
      <c r="BQ82" s="9">
        <f t="shared" si="87"/>
        <v>2.3601134149419136E-2</v>
      </c>
      <c r="BR82" s="9">
        <f t="shared" si="88"/>
        <v>2.6096497482136511E-2</v>
      </c>
      <c r="BS82" s="9" t="str">
        <f t="shared" si="89"/>
        <v/>
      </c>
      <c r="BT82" s="9" t="str">
        <f t="shared" si="90"/>
        <v/>
      </c>
      <c r="BU82" s="9" t="str">
        <f t="shared" si="91"/>
        <v/>
      </c>
      <c r="BV82" s="9" t="str">
        <f t="shared" si="92"/>
        <v/>
      </c>
      <c r="BW82" s="9" t="str">
        <f t="shared" si="93"/>
        <v/>
      </c>
      <c r="BX82" s="9" t="str">
        <f t="shared" si="94"/>
        <v/>
      </c>
      <c r="BY82" s="9" t="str">
        <f t="shared" si="95"/>
        <v/>
      </c>
      <c r="BZ82" s="9">
        <f t="shared" si="96"/>
        <v>2.8099079238693328E-2</v>
      </c>
      <c r="CA82" s="9">
        <f t="shared" si="97"/>
        <v>3.0150658744906952E-2</v>
      </c>
      <c r="CB82" s="9">
        <f t="shared" si="98"/>
        <v>2.5648175275328072E-2</v>
      </c>
      <c r="CC82" s="9" t="str">
        <f t="shared" si="99"/>
        <v/>
      </c>
      <c r="CD82" s="9" t="str">
        <f t="shared" si="100"/>
        <v/>
      </c>
      <c r="CE82" s="9" t="str">
        <f t="shared" si="101"/>
        <v/>
      </c>
      <c r="CF82" s="9" t="str">
        <f t="shared" si="102"/>
        <v/>
      </c>
      <c r="CG82" s="9" t="str">
        <f t="shared" si="103"/>
        <v/>
      </c>
      <c r="CH82" s="9" t="str">
        <f t="shared" si="104"/>
        <v/>
      </c>
      <c r="CI82" s="9" t="str">
        <f t="shared" si="105"/>
        <v/>
      </c>
    </row>
    <row r="83" spans="1:87">
      <c r="A83" s="188"/>
      <c r="B83" s="57" t="str">
        <f>IF('Gene Table'!D82="","",'Gene Table'!D82)</f>
        <v>NM_000795</v>
      </c>
      <c r="C83" s="57" t="s">
        <v>1825</v>
      </c>
      <c r="D83" s="60">
        <f>IF(SUM('Test Sample Data'!D$3:D$98)&gt;10,IF(AND(ISNUMBER('Test Sample Data'!D82),'Test Sample Data'!D82&lt;$B$1, 'Test Sample Data'!D82&gt;0),'Test Sample Data'!D82,$B$1),"")</f>
        <v>28.37</v>
      </c>
      <c r="E83" s="60">
        <f>IF(SUM('Test Sample Data'!E$3:E$98)&gt;10,IF(AND(ISNUMBER('Test Sample Data'!E82),'Test Sample Data'!E82&lt;$B$1, 'Test Sample Data'!E82&gt;0),'Test Sample Data'!E82,$B$1),"")</f>
        <v>28.82</v>
      </c>
      <c r="F83" s="60">
        <f>IF(SUM('Test Sample Data'!F$3:F$98)&gt;10,IF(AND(ISNUMBER('Test Sample Data'!F82),'Test Sample Data'!F82&lt;$B$1, 'Test Sample Data'!F82&gt;0),'Test Sample Data'!F82,$B$1),"")</f>
        <v>28.78</v>
      </c>
      <c r="G83" s="60" t="str">
        <f>IF(SUM('Test Sample Data'!G$3:G$98)&gt;10,IF(AND(ISNUMBER('Test Sample Data'!G82),'Test Sample Data'!G82&lt;$B$1, 'Test Sample Data'!G82&gt;0),'Test Sample Data'!G82,$B$1),"")</f>
        <v/>
      </c>
      <c r="H83" s="60" t="str">
        <f>IF(SUM('Test Sample Data'!H$3:H$98)&gt;10,IF(AND(ISNUMBER('Test Sample Data'!H82),'Test Sample Data'!H82&lt;$B$1, 'Test Sample Data'!H82&gt;0),'Test Sample Data'!H82,$B$1),"")</f>
        <v/>
      </c>
      <c r="I83" s="60" t="str">
        <f>IF(SUM('Test Sample Data'!I$3:I$98)&gt;10,IF(AND(ISNUMBER('Test Sample Data'!I82),'Test Sample Data'!I82&lt;$B$1, 'Test Sample Data'!I82&gt;0),'Test Sample Data'!I82,$B$1),"")</f>
        <v/>
      </c>
      <c r="J83" s="60" t="str">
        <f>IF(SUM('Test Sample Data'!J$3:J$98)&gt;10,IF(AND(ISNUMBER('Test Sample Data'!J82),'Test Sample Data'!J82&lt;$B$1, 'Test Sample Data'!J82&gt;0),'Test Sample Data'!J82,$B$1),"")</f>
        <v/>
      </c>
      <c r="K83" s="60" t="str">
        <f>IF(SUM('Test Sample Data'!K$3:K$98)&gt;10,IF(AND(ISNUMBER('Test Sample Data'!K82),'Test Sample Data'!K82&lt;$B$1, 'Test Sample Data'!K82&gt;0),'Test Sample Data'!K82,$B$1),"")</f>
        <v/>
      </c>
      <c r="L83" s="60" t="str">
        <f>IF(SUM('Test Sample Data'!L$3:L$98)&gt;10,IF(AND(ISNUMBER('Test Sample Data'!L82),'Test Sample Data'!L82&lt;$B$1, 'Test Sample Data'!L82&gt;0),'Test Sample Data'!L82,$B$1),"")</f>
        <v/>
      </c>
      <c r="M83" s="60" t="str">
        <f>IF(SUM('Test Sample Data'!M$3:M$98)&gt;10,IF(AND(ISNUMBER('Test Sample Data'!M82),'Test Sample Data'!M82&lt;$B$1, 'Test Sample Data'!M82&gt;0),'Test Sample Data'!M82,$B$1),"")</f>
        <v/>
      </c>
      <c r="N83" s="60" t="str">
        <f>'Gene Table'!D82</f>
        <v>NM_000795</v>
      </c>
      <c r="O83" s="57" t="s">
        <v>1825</v>
      </c>
      <c r="P83" s="60">
        <f>IF(SUM('Control Sample Data'!D$3:D$98)&gt;10,IF(AND(ISNUMBER('Control Sample Data'!D82),'Control Sample Data'!D82&lt;$B$1, 'Control Sample Data'!D82&gt;0),'Control Sample Data'!D82,$B$1),"")</f>
        <v>31.4</v>
      </c>
      <c r="Q83" s="60">
        <f>IF(SUM('Control Sample Data'!E$3:E$98)&gt;10,IF(AND(ISNUMBER('Control Sample Data'!E82),'Control Sample Data'!E82&lt;$B$1, 'Control Sample Data'!E82&gt;0),'Control Sample Data'!E82,$B$1),"")</f>
        <v>31.41</v>
      </c>
      <c r="R83" s="60">
        <f>IF(SUM('Control Sample Data'!F$3:F$98)&gt;10,IF(AND(ISNUMBER('Control Sample Data'!F82),'Control Sample Data'!F82&lt;$B$1, 'Control Sample Data'!F82&gt;0),'Control Sample Data'!F82,$B$1),"")</f>
        <v>31.37</v>
      </c>
      <c r="S83" s="60" t="str">
        <f>IF(SUM('Control Sample Data'!G$3:G$98)&gt;10,IF(AND(ISNUMBER('Control Sample Data'!G82),'Control Sample Data'!G82&lt;$B$1, 'Control Sample Data'!G82&gt;0),'Control Sample Data'!G82,$B$1),"")</f>
        <v/>
      </c>
      <c r="T83" s="60" t="str">
        <f>IF(SUM('Control Sample Data'!H$3:H$98)&gt;10,IF(AND(ISNUMBER('Control Sample Data'!H82),'Control Sample Data'!H82&lt;$B$1, 'Control Sample Data'!H82&gt;0),'Control Sample Data'!H82,$B$1),"")</f>
        <v/>
      </c>
      <c r="U83" s="60" t="str">
        <f>IF(SUM('Control Sample Data'!I$3:I$98)&gt;10,IF(AND(ISNUMBER('Control Sample Data'!I82),'Control Sample Data'!I82&lt;$B$1, 'Control Sample Data'!I82&gt;0),'Control Sample Data'!I82,$B$1),"")</f>
        <v/>
      </c>
      <c r="V83" s="60" t="str">
        <f>IF(SUM('Control Sample Data'!J$3:J$98)&gt;10,IF(AND(ISNUMBER('Control Sample Data'!J82),'Control Sample Data'!J82&lt;$B$1, 'Control Sample Data'!J82&gt;0),'Control Sample Data'!J82,$B$1),"")</f>
        <v/>
      </c>
      <c r="W83" s="60" t="str">
        <f>IF(SUM('Control Sample Data'!K$3:K$98)&gt;10,IF(AND(ISNUMBER('Control Sample Data'!K82),'Control Sample Data'!K82&lt;$B$1, 'Control Sample Data'!K82&gt;0),'Control Sample Data'!K82,$B$1),"")</f>
        <v/>
      </c>
      <c r="X83" s="60" t="str">
        <f>IF(SUM('Control Sample Data'!L$3:L$98)&gt;10,IF(AND(ISNUMBER('Control Sample Data'!L82),'Control Sample Data'!L82&lt;$B$1, 'Control Sample Data'!L82&gt;0),'Control Sample Data'!L82,$B$1),"")</f>
        <v/>
      </c>
      <c r="Y83" s="60" t="str">
        <f>IF(SUM('Control Sample Data'!M$3:M$98)&gt;10,IF(AND(ISNUMBER('Control Sample Data'!M82),'Control Sample Data'!M82&lt;$B$1, 'Control Sample Data'!M82&gt;0),'Control Sample Data'!M82,$B$1),"")</f>
        <v/>
      </c>
      <c r="AT83" s="74">
        <f t="shared" si="64"/>
        <v>5.3100000000000023</v>
      </c>
      <c r="AU83" s="74">
        <f t="shared" si="65"/>
        <v>5.6750000000000007</v>
      </c>
      <c r="AV83" s="74">
        <f t="shared" si="66"/>
        <v>5.620000000000001</v>
      </c>
      <c r="AW83" s="74" t="str">
        <f t="shared" si="67"/>
        <v/>
      </c>
      <c r="AX83" s="74" t="str">
        <f t="shared" si="68"/>
        <v/>
      </c>
      <c r="AY83" s="74" t="str">
        <f t="shared" si="69"/>
        <v/>
      </c>
      <c r="AZ83" s="74" t="str">
        <f t="shared" si="70"/>
        <v/>
      </c>
      <c r="BA83" s="74" t="str">
        <f t="shared" si="71"/>
        <v/>
      </c>
      <c r="BB83" s="74" t="str">
        <f t="shared" si="72"/>
        <v/>
      </c>
      <c r="BC83" s="74" t="str">
        <f t="shared" si="73"/>
        <v/>
      </c>
      <c r="BD83" s="74">
        <f t="shared" si="74"/>
        <v>7.1233333333333313</v>
      </c>
      <c r="BE83" s="74">
        <f t="shared" si="75"/>
        <v>7.1016666666666666</v>
      </c>
      <c r="BF83" s="74">
        <f t="shared" si="76"/>
        <v>6.9649999999999999</v>
      </c>
      <c r="BG83" s="74" t="str">
        <f t="shared" si="77"/>
        <v/>
      </c>
      <c r="BH83" s="74" t="str">
        <f t="shared" si="78"/>
        <v/>
      </c>
      <c r="BI83" s="74" t="str">
        <f t="shared" si="79"/>
        <v/>
      </c>
      <c r="BJ83" s="74" t="str">
        <f t="shared" si="80"/>
        <v/>
      </c>
      <c r="BK83" s="74" t="str">
        <f t="shared" si="81"/>
        <v/>
      </c>
      <c r="BL83" s="74" t="str">
        <f t="shared" si="82"/>
        <v/>
      </c>
      <c r="BM83" s="74" t="str">
        <f t="shared" si="83"/>
        <v/>
      </c>
      <c r="BN83" s="62">
        <f t="shared" si="84"/>
        <v>5.535000000000001</v>
      </c>
      <c r="BO83" s="62">
        <f t="shared" si="85"/>
        <v>7.0633333333333326</v>
      </c>
      <c r="BP83" s="9">
        <f t="shared" si="86"/>
        <v>2.5207554975691403E-2</v>
      </c>
      <c r="BQ83" s="9">
        <f t="shared" si="87"/>
        <v>1.9572881853501995E-2</v>
      </c>
      <c r="BR83" s="9">
        <f t="shared" si="88"/>
        <v>2.0333466491280199E-2</v>
      </c>
      <c r="BS83" s="9" t="str">
        <f t="shared" si="89"/>
        <v/>
      </c>
      <c r="BT83" s="9" t="str">
        <f t="shared" si="90"/>
        <v/>
      </c>
      <c r="BU83" s="9" t="str">
        <f t="shared" si="91"/>
        <v/>
      </c>
      <c r="BV83" s="9" t="str">
        <f t="shared" si="92"/>
        <v/>
      </c>
      <c r="BW83" s="9" t="str">
        <f t="shared" si="93"/>
        <v/>
      </c>
      <c r="BX83" s="9" t="str">
        <f t="shared" si="94"/>
        <v/>
      </c>
      <c r="BY83" s="9" t="str">
        <f t="shared" si="95"/>
        <v/>
      </c>
      <c r="BZ83" s="9">
        <f t="shared" si="96"/>
        <v>7.172375155978291E-3</v>
      </c>
      <c r="CA83" s="9">
        <f t="shared" si="97"/>
        <v>7.2809041556803015E-3</v>
      </c>
      <c r="CB83" s="9">
        <f t="shared" si="98"/>
        <v>8.0043501799437599E-3</v>
      </c>
      <c r="CC83" s="9" t="str">
        <f t="shared" si="99"/>
        <v/>
      </c>
      <c r="CD83" s="9" t="str">
        <f t="shared" si="100"/>
        <v/>
      </c>
      <c r="CE83" s="9" t="str">
        <f t="shared" si="101"/>
        <v/>
      </c>
      <c r="CF83" s="9" t="str">
        <f t="shared" si="102"/>
        <v/>
      </c>
      <c r="CG83" s="9" t="str">
        <f t="shared" si="103"/>
        <v/>
      </c>
      <c r="CH83" s="9" t="str">
        <f t="shared" si="104"/>
        <v/>
      </c>
      <c r="CI83" s="9" t="str">
        <f t="shared" si="105"/>
        <v/>
      </c>
    </row>
    <row r="84" spans="1:87">
      <c r="A84" s="188"/>
      <c r="B84" s="57" t="str">
        <f>IF('Gene Table'!D83="","",'Gene Table'!D83)</f>
        <v>NM_000102</v>
      </c>
      <c r="C84" s="57" t="s">
        <v>1826</v>
      </c>
      <c r="D84" s="60">
        <f>IF(SUM('Test Sample Data'!D$3:D$98)&gt;10,IF(AND(ISNUMBER('Test Sample Data'!D83),'Test Sample Data'!D83&lt;$B$1, 'Test Sample Data'!D83&gt;0),'Test Sample Data'!D83,$B$1),"")</f>
        <v>24.71</v>
      </c>
      <c r="E84" s="60">
        <f>IF(SUM('Test Sample Data'!E$3:E$98)&gt;10,IF(AND(ISNUMBER('Test Sample Data'!E83),'Test Sample Data'!E83&lt;$B$1, 'Test Sample Data'!E83&gt;0),'Test Sample Data'!E83,$B$1),"")</f>
        <v>24.35</v>
      </c>
      <c r="F84" s="60">
        <f>IF(SUM('Test Sample Data'!F$3:F$98)&gt;10,IF(AND(ISNUMBER('Test Sample Data'!F83),'Test Sample Data'!F83&lt;$B$1, 'Test Sample Data'!F83&gt;0),'Test Sample Data'!F83,$B$1),"")</f>
        <v>24.44</v>
      </c>
      <c r="G84" s="60" t="str">
        <f>IF(SUM('Test Sample Data'!G$3:G$98)&gt;10,IF(AND(ISNUMBER('Test Sample Data'!G83),'Test Sample Data'!G83&lt;$B$1, 'Test Sample Data'!G83&gt;0),'Test Sample Data'!G83,$B$1),"")</f>
        <v/>
      </c>
      <c r="H84" s="60" t="str">
        <f>IF(SUM('Test Sample Data'!H$3:H$98)&gt;10,IF(AND(ISNUMBER('Test Sample Data'!H83),'Test Sample Data'!H83&lt;$B$1, 'Test Sample Data'!H83&gt;0),'Test Sample Data'!H83,$B$1),"")</f>
        <v/>
      </c>
      <c r="I84" s="60" t="str">
        <f>IF(SUM('Test Sample Data'!I$3:I$98)&gt;10,IF(AND(ISNUMBER('Test Sample Data'!I83),'Test Sample Data'!I83&lt;$B$1, 'Test Sample Data'!I83&gt;0),'Test Sample Data'!I83,$B$1),"")</f>
        <v/>
      </c>
      <c r="J84" s="60" t="str">
        <f>IF(SUM('Test Sample Data'!J$3:J$98)&gt;10,IF(AND(ISNUMBER('Test Sample Data'!J83),'Test Sample Data'!J83&lt;$B$1, 'Test Sample Data'!J83&gt;0),'Test Sample Data'!J83,$B$1),"")</f>
        <v/>
      </c>
      <c r="K84" s="60" t="str">
        <f>IF(SUM('Test Sample Data'!K$3:K$98)&gt;10,IF(AND(ISNUMBER('Test Sample Data'!K83),'Test Sample Data'!K83&lt;$B$1, 'Test Sample Data'!K83&gt;0),'Test Sample Data'!K83,$B$1),"")</f>
        <v/>
      </c>
      <c r="L84" s="60" t="str">
        <f>IF(SUM('Test Sample Data'!L$3:L$98)&gt;10,IF(AND(ISNUMBER('Test Sample Data'!L83),'Test Sample Data'!L83&lt;$B$1, 'Test Sample Data'!L83&gt;0),'Test Sample Data'!L83,$B$1),"")</f>
        <v/>
      </c>
      <c r="M84" s="60" t="str">
        <f>IF(SUM('Test Sample Data'!M$3:M$98)&gt;10,IF(AND(ISNUMBER('Test Sample Data'!M83),'Test Sample Data'!M83&lt;$B$1, 'Test Sample Data'!M83&gt;0),'Test Sample Data'!M83,$B$1),"")</f>
        <v/>
      </c>
      <c r="N84" s="60" t="str">
        <f>'Gene Table'!D83</f>
        <v>NM_000102</v>
      </c>
      <c r="O84" s="57" t="s">
        <v>1826</v>
      </c>
      <c r="P84" s="60">
        <f>IF(SUM('Control Sample Data'!D$3:D$98)&gt;10,IF(AND(ISNUMBER('Control Sample Data'!D83),'Control Sample Data'!D83&lt;$B$1, 'Control Sample Data'!D83&gt;0),'Control Sample Data'!D83,$B$1),"")</f>
        <v>25.69</v>
      </c>
      <c r="Q84" s="60">
        <f>IF(SUM('Control Sample Data'!E$3:E$98)&gt;10,IF(AND(ISNUMBER('Control Sample Data'!E83),'Control Sample Data'!E83&lt;$B$1, 'Control Sample Data'!E83&gt;0),'Control Sample Data'!E83,$B$1),"")</f>
        <v>25.89</v>
      </c>
      <c r="R84" s="60">
        <f>IF(SUM('Control Sample Data'!F$3:F$98)&gt;10,IF(AND(ISNUMBER('Control Sample Data'!F83),'Control Sample Data'!F83&lt;$B$1, 'Control Sample Data'!F83&gt;0),'Control Sample Data'!F83,$B$1),"")</f>
        <v>25.96</v>
      </c>
      <c r="S84" s="60" t="str">
        <f>IF(SUM('Control Sample Data'!G$3:G$98)&gt;10,IF(AND(ISNUMBER('Control Sample Data'!G83),'Control Sample Data'!G83&lt;$B$1, 'Control Sample Data'!G83&gt;0),'Control Sample Data'!G83,$B$1),"")</f>
        <v/>
      </c>
      <c r="T84" s="60" t="str">
        <f>IF(SUM('Control Sample Data'!H$3:H$98)&gt;10,IF(AND(ISNUMBER('Control Sample Data'!H83),'Control Sample Data'!H83&lt;$B$1, 'Control Sample Data'!H83&gt;0),'Control Sample Data'!H83,$B$1),"")</f>
        <v/>
      </c>
      <c r="U84" s="60" t="str">
        <f>IF(SUM('Control Sample Data'!I$3:I$98)&gt;10,IF(AND(ISNUMBER('Control Sample Data'!I83),'Control Sample Data'!I83&lt;$B$1, 'Control Sample Data'!I83&gt;0),'Control Sample Data'!I83,$B$1),"")</f>
        <v/>
      </c>
      <c r="V84" s="60" t="str">
        <f>IF(SUM('Control Sample Data'!J$3:J$98)&gt;10,IF(AND(ISNUMBER('Control Sample Data'!J83),'Control Sample Data'!J83&lt;$B$1, 'Control Sample Data'!J83&gt;0),'Control Sample Data'!J83,$B$1),"")</f>
        <v/>
      </c>
      <c r="W84" s="60" t="str">
        <f>IF(SUM('Control Sample Data'!K$3:K$98)&gt;10,IF(AND(ISNUMBER('Control Sample Data'!K83),'Control Sample Data'!K83&lt;$B$1, 'Control Sample Data'!K83&gt;0),'Control Sample Data'!K83,$B$1),"")</f>
        <v/>
      </c>
      <c r="X84" s="60" t="str">
        <f>IF(SUM('Control Sample Data'!L$3:L$98)&gt;10,IF(AND(ISNUMBER('Control Sample Data'!L83),'Control Sample Data'!L83&lt;$B$1, 'Control Sample Data'!L83&gt;0),'Control Sample Data'!L83,$B$1),"")</f>
        <v/>
      </c>
      <c r="Y84" s="60" t="str">
        <f>IF(SUM('Control Sample Data'!M$3:M$98)&gt;10,IF(AND(ISNUMBER('Control Sample Data'!M83),'Control Sample Data'!M83&lt;$B$1, 'Control Sample Data'!M83&gt;0),'Control Sample Data'!M83,$B$1),"")</f>
        <v/>
      </c>
      <c r="AT84" s="74">
        <f t="shared" si="64"/>
        <v>1.6500000000000021</v>
      </c>
      <c r="AU84" s="74">
        <f t="shared" si="65"/>
        <v>1.2050000000000018</v>
      </c>
      <c r="AV84" s="74">
        <f t="shared" si="66"/>
        <v>1.2800000000000011</v>
      </c>
      <c r="AW84" s="74" t="str">
        <f t="shared" si="67"/>
        <v/>
      </c>
      <c r="AX84" s="74" t="str">
        <f t="shared" si="68"/>
        <v/>
      </c>
      <c r="AY84" s="74" t="str">
        <f t="shared" si="69"/>
        <v/>
      </c>
      <c r="AZ84" s="74" t="str">
        <f t="shared" si="70"/>
        <v/>
      </c>
      <c r="BA84" s="74" t="str">
        <f t="shared" si="71"/>
        <v/>
      </c>
      <c r="BB84" s="74" t="str">
        <f t="shared" si="72"/>
        <v/>
      </c>
      <c r="BC84" s="74" t="str">
        <f t="shared" si="73"/>
        <v/>
      </c>
      <c r="BD84" s="74">
        <f t="shared" si="74"/>
        <v>1.413333333333334</v>
      </c>
      <c r="BE84" s="74">
        <f t="shared" si="75"/>
        <v>1.581666666666667</v>
      </c>
      <c r="BF84" s="74">
        <f t="shared" si="76"/>
        <v>1.5549999999999997</v>
      </c>
      <c r="BG84" s="74" t="str">
        <f t="shared" si="77"/>
        <v/>
      </c>
      <c r="BH84" s="74" t="str">
        <f t="shared" si="78"/>
        <v/>
      </c>
      <c r="BI84" s="74" t="str">
        <f t="shared" si="79"/>
        <v/>
      </c>
      <c r="BJ84" s="74" t="str">
        <f t="shared" si="80"/>
        <v/>
      </c>
      <c r="BK84" s="74" t="str">
        <f t="shared" si="81"/>
        <v/>
      </c>
      <c r="BL84" s="74" t="str">
        <f t="shared" si="82"/>
        <v/>
      </c>
      <c r="BM84" s="74" t="str">
        <f t="shared" si="83"/>
        <v/>
      </c>
      <c r="BN84" s="62">
        <f t="shared" si="84"/>
        <v>1.378333333333335</v>
      </c>
      <c r="BO84" s="62">
        <f t="shared" si="85"/>
        <v>1.5166666666666668</v>
      </c>
      <c r="BP84" s="9">
        <f t="shared" si="86"/>
        <v>0.31864015682981506</v>
      </c>
      <c r="BQ84" s="9">
        <f t="shared" si="87"/>
        <v>0.43376934357603342</v>
      </c>
      <c r="BR84" s="9">
        <f t="shared" si="88"/>
        <v>0.41179550863378622</v>
      </c>
      <c r="BS84" s="9" t="str">
        <f t="shared" si="89"/>
        <v/>
      </c>
      <c r="BT84" s="9" t="str">
        <f t="shared" si="90"/>
        <v/>
      </c>
      <c r="BU84" s="9" t="str">
        <f t="shared" si="91"/>
        <v/>
      </c>
      <c r="BV84" s="9" t="str">
        <f t="shared" si="92"/>
        <v/>
      </c>
      <c r="BW84" s="9" t="str">
        <f t="shared" si="93"/>
        <v/>
      </c>
      <c r="BX84" s="9" t="str">
        <f t="shared" si="94"/>
        <v/>
      </c>
      <c r="BY84" s="9" t="str">
        <f t="shared" si="95"/>
        <v/>
      </c>
      <c r="BZ84" s="9">
        <f t="shared" si="96"/>
        <v>0.37544322590869234</v>
      </c>
      <c r="CA84" s="9">
        <f t="shared" si="97"/>
        <v>0.33409570317881632</v>
      </c>
      <c r="CB84" s="9">
        <f t="shared" si="98"/>
        <v>0.34032852912486838</v>
      </c>
      <c r="CC84" s="9" t="str">
        <f t="shared" si="99"/>
        <v/>
      </c>
      <c r="CD84" s="9" t="str">
        <f t="shared" si="100"/>
        <v/>
      </c>
      <c r="CE84" s="9" t="str">
        <f t="shared" si="101"/>
        <v/>
      </c>
      <c r="CF84" s="9" t="str">
        <f t="shared" si="102"/>
        <v/>
      </c>
      <c r="CG84" s="9" t="str">
        <f t="shared" si="103"/>
        <v/>
      </c>
      <c r="CH84" s="9" t="str">
        <f t="shared" si="104"/>
        <v/>
      </c>
      <c r="CI84" s="9" t="str">
        <f t="shared" si="105"/>
        <v/>
      </c>
    </row>
    <row r="85" spans="1:87">
      <c r="A85" s="188"/>
      <c r="B85" s="57" t="str">
        <f>IF('Gene Table'!D84="","",'Gene Table'!D84)</f>
        <v>NM_000771</v>
      </c>
      <c r="C85" s="57" t="s">
        <v>1827</v>
      </c>
      <c r="D85" s="60">
        <f>IF(SUM('Test Sample Data'!D$3:D$98)&gt;10,IF(AND(ISNUMBER('Test Sample Data'!D84),'Test Sample Data'!D84&lt;$B$1, 'Test Sample Data'!D84&gt;0),'Test Sample Data'!D84,$B$1),"")</f>
        <v>30.12</v>
      </c>
      <c r="E85" s="60">
        <f>IF(SUM('Test Sample Data'!E$3:E$98)&gt;10,IF(AND(ISNUMBER('Test Sample Data'!E84),'Test Sample Data'!E84&lt;$B$1, 'Test Sample Data'!E84&gt;0),'Test Sample Data'!E84,$B$1),"")</f>
        <v>30.24</v>
      </c>
      <c r="F85" s="60">
        <f>IF(SUM('Test Sample Data'!F$3:F$98)&gt;10,IF(AND(ISNUMBER('Test Sample Data'!F84),'Test Sample Data'!F84&lt;$B$1, 'Test Sample Data'!F84&gt;0),'Test Sample Data'!F84,$B$1),"")</f>
        <v>30.1</v>
      </c>
      <c r="G85" s="60" t="str">
        <f>IF(SUM('Test Sample Data'!G$3:G$98)&gt;10,IF(AND(ISNUMBER('Test Sample Data'!G84),'Test Sample Data'!G84&lt;$B$1, 'Test Sample Data'!G84&gt;0),'Test Sample Data'!G84,$B$1),"")</f>
        <v/>
      </c>
      <c r="H85" s="60" t="str">
        <f>IF(SUM('Test Sample Data'!H$3:H$98)&gt;10,IF(AND(ISNUMBER('Test Sample Data'!H84),'Test Sample Data'!H84&lt;$B$1, 'Test Sample Data'!H84&gt;0),'Test Sample Data'!H84,$B$1),"")</f>
        <v/>
      </c>
      <c r="I85" s="60" t="str">
        <f>IF(SUM('Test Sample Data'!I$3:I$98)&gt;10,IF(AND(ISNUMBER('Test Sample Data'!I84),'Test Sample Data'!I84&lt;$B$1, 'Test Sample Data'!I84&gt;0),'Test Sample Data'!I84,$B$1),"")</f>
        <v/>
      </c>
      <c r="J85" s="60" t="str">
        <f>IF(SUM('Test Sample Data'!J$3:J$98)&gt;10,IF(AND(ISNUMBER('Test Sample Data'!J84),'Test Sample Data'!J84&lt;$B$1, 'Test Sample Data'!J84&gt;0),'Test Sample Data'!J84,$B$1),"")</f>
        <v/>
      </c>
      <c r="K85" s="60" t="str">
        <f>IF(SUM('Test Sample Data'!K$3:K$98)&gt;10,IF(AND(ISNUMBER('Test Sample Data'!K84),'Test Sample Data'!K84&lt;$B$1, 'Test Sample Data'!K84&gt;0),'Test Sample Data'!K84,$B$1),"")</f>
        <v/>
      </c>
      <c r="L85" s="60" t="str">
        <f>IF(SUM('Test Sample Data'!L$3:L$98)&gt;10,IF(AND(ISNUMBER('Test Sample Data'!L84),'Test Sample Data'!L84&lt;$B$1, 'Test Sample Data'!L84&gt;0),'Test Sample Data'!L84,$B$1),"")</f>
        <v/>
      </c>
      <c r="M85" s="60" t="str">
        <f>IF(SUM('Test Sample Data'!M$3:M$98)&gt;10,IF(AND(ISNUMBER('Test Sample Data'!M84),'Test Sample Data'!M84&lt;$B$1, 'Test Sample Data'!M84&gt;0),'Test Sample Data'!M84,$B$1),"")</f>
        <v/>
      </c>
      <c r="N85" s="60" t="str">
        <f>'Gene Table'!D84</f>
        <v>NM_000771</v>
      </c>
      <c r="O85" s="57" t="s">
        <v>1827</v>
      </c>
      <c r="P85" s="60">
        <f>IF(SUM('Control Sample Data'!D$3:D$98)&gt;10,IF(AND(ISNUMBER('Control Sample Data'!D84),'Control Sample Data'!D84&lt;$B$1, 'Control Sample Data'!D84&gt;0),'Control Sample Data'!D84,$B$1),"")</f>
        <v>32.22</v>
      </c>
      <c r="Q85" s="60">
        <f>IF(SUM('Control Sample Data'!E$3:E$98)&gt;10,IF(AND(ISNUMBER('Control Sample Data'!E84),'Control Sample Data'!E84&lt;$B$1, 'Control Sample Data'!E84&gt;0),'Control Sample Data'!E84,$B$1),"")</f>
        <v>32.340000000000003</v>
      </c>
      <c r="R85" s="60">
        <f>IF(SUM('Control Sample Data'!F$3:F$98)&gt;10,IF(AND(ISNUMBER('Control Sample Data'!F84),'Control Sample Data'!F84&lt;$B$1, 'Control Sample Data'!F84&gt;0),'Control Sample Data'!F84,$B$1),"")</f>
        <v>32.46</v>
      </c>
      <c r="S85" s="60" t="str">
        <f>IF(SUM('Control Sample Data'!G$3:G$98)&gt;10,IF(AND(ISNUMBER('Control Sample Data'!G84),'Control Sample Data'!G84&lt;$B$1, 'Control Sample Data'!G84&gt;0),'Control Sample Data'!G84,$B$1),"")</f>
        <v/>
      </c>
      <c r="T85" s="60" t="str">
        <f>IF(SUM('Control Sample Data'!H$3:H$98)&gt;10,IF(AND(ISNUMBER('Control Sample Data'!H84),'Control Sample Data'!H84&lt;$B$1, 'Control Sample Data'!H84&gt;0),'Control Sample Data'!H84,$B$1),"")</f>
        <v/>
      </c>
      <c r="U85" s="60" t="str">
        <f>IF(SUM('Control Sample Data'!I$3:I$98)&gt;10,IF(AND(ISNUMBER('Control Sample Data'!I84),'Control Sample Data'!I84&lt;$B$1, 'Control Sample Data'!I84&gt;0),'Control Sample Data'!I84,$B$1),"")</f>
        <v/>
      </c>
      <c r="V85" s="60" t="str">
        <f>IF(SUM('Control Sample Data'!J$3:J$98)&gt;10,IF(AND(ISNUMBER('Control Sample Data'!J84),'Control Sample Data'!J84&lt;$B$1, 'Control Sample Data'!J84&gt;0),'Control Sample Data'!J84,$B$1),"")</f>
        <v/>
      </c>
      <c r="W85" s="60" t="str">
        <f>IF(SUM('Control Sample Data'!K$3:K$98)&gt;10,IF(AND(ISNUMBER('Control Sample Data'!K84),'Control Sample Data'!K84&lt;$B$1, 'Control Sample Data'!K84&gt;0),'Control Sample Data'!K84,$B$1),"")</f>
        <v/>
      </c>
      <c r="X85" s="60" t="str">
        <f>IF(SUM('Control Sample Data'!L$3:L$98)&gt;10,IF(AND(ISNUMBER('Control Sample Data'!L84),'Control Sample Data'!L84&lt;$B$1, 'Control Sample Data'!L84&gt;0),'Control Sample Data'!L84,$B$1),"")</f>
        <v/>
      </c>
      <c r="Y85" s="60" t="str">
        <f>IF(SUM('Control Sample Data'!M$3:M$98)&gt;10,IF(AND(ISNUMBER('Control Sample Data'!M84),'Control Sample Data'!M84&lt;$B$1, 'Control Sample Data'!M84&gt;0),'Control Sample Data'!M84,$B$1),"")</f>
        <v/>
      </c>
      <c r="AT85" s="74">
        <f t="shared" si="64"/>
        <v>7.0600000000000023</v>
      </c>
      <c r="AU85" s="74">
        <f t="shared" si="65"/>
        <v>7.0949999999999989</v>
      </c>
      <c r="AV85" s="74">
        <f t="shared" si="66"/>
        <v>6.9400000000000013</v>
      </c>
      <c r="AW85" s="74" t="str">
        <f t="shared" si="67"/>
        <v/>
      </c>
      <c r="AX85" s="74" t="str">
        <f t="shared" si="68"/>
        <v/>
      </c>
      <c r="AY85" s="74" t="str">
        <f t="shared" si="69"/>
        <v/>
      </c>
      <c r="AZ85" s="74" t="str">
        <f t="shared" si="70"/>
        <v/>
      </c>
      <c r="BA85" s="74" t="str">
        <f t="shared" si="71"/>
        <v/>
      </c>
      <c r="BB85" s="74" t="str">
        <f t="shared" si="72"/>
        <v/>
      </c>
      <c r="BC85" s="74" t="str">
        <f t="shared" si="73"/>
        <v/>
      </c>
      <c r="BD85" s="74">
        <f t="shared" si="74"/>
        <v>7.9433333333333316</v>
      </c>
      <c r="BE85" s="74">
        <f t="shared" si="75"/>
        <v>8.0316666666666698</v>
      </c>
      <c r="BF85" s="74">
        <f t="shared" si="76"/>
        <v>8.0549999999999997</v>
      </c>
      <c r="BG85" s="74" t="str">
        <f t="shared" si="77"/>
        <v/>
      </c>
      <c r="BH85" s="74" t="str">
        <f t="shared" si="78"/>
        <v/>
      </c>
      <c r="BI85" s="74" t="str">
        <f t="shared" si="79"/>
        <v/>
      </c>
      <c r="BJ85" s="74" t="str">
        <f t="shared" si="80"/>
        <v/>
      </c>
      <c r="BK85" s="74" t="str">
        <f t="shared" si="81"/>
        <v/>
      </c>
      <c r="BL85" s="74" t="str">
        <f t="shared" si="82"/>
        <v/>
      </c>
      <c r="BM85" s="74" t="str">
        <f t="shared" si="83"/>
        <v/>
      </c>
      <c r="BN85" s="62">
        <f t="shared" si="84"/>
        <v>7.0316666666666672</v>
      </c>
      <c r="BO85" s="62">
        <f t="shared" si="85"/>
        <v>8.01</v>
      </c>
      <c r="BP85" s="9">
        <f t="shared" si="86"/>
        <v>7.4942509322286181E-3</v>
      </c>
      <c r="BQ85" s="9">
        <f t="shared" si="87"/>
        <v>7.3146269330819766E-3</v>
      </c>
      <c r="BR85" s="9">
        <f t="shared" si="88"/>
        <v>8.1442637565712541E-3</v>
      </c>
      <c r="BS85" s="9" t="str">
        <f t="shared" si="89"/>
        <v/>
      </c>
      <c r="BT85" s="9" t="str">
        <f t="shared" si="90"/>
        <v/>
      </c>
      <c r="BU85" s="9" t="str">
        <f t="shared" si="91"/>
        <v/>
      </c>
      <c r="BV85" s="9" t="str">
        <f t="shared" si="92"/>
        <v/>
      </c>
      <c r="BW85" s="9" t="str">
        <f t="shared" si="93"/>
        <v/>
      </c>
      <c r="BX85" s="9" t="str">
        <f t="shared" si="94"/>
        <v/>
      </c>
      <c r="BY85" s="9" t="str">
        <f t="shared" si="95"/>
        <v/>
      </c>
      <c r="BZ85" s="9">
        <f t="shared" si="96"/>
        <v>4.0627341167518705E-3</v>
      </c>
      <c r="CA85" s="9">
        <f t="shared" si="97"/>
        <v>3.8214432820390574E-3</v>
      </c>
      <c r="CB85" s="9">
        <f t="shared" si="98"/>
        <v>3.7601345433662167E-3</v>
      </c>
      <c r="CC85" s="9" t="str">
        <f t="shared" si="99"/>
        <v/>
      </c>
      <c r="CD85" s="9" t="str">
        <f t="shared" si="100"/>
        <v/>
      </c>
      <c r="CE85" s="9" t="str">
        <f t="shared" si="101"/>
        <v/>
      </c>
      <c r="CF85" s="9" t="str">
        <f t="shared" si="102"/>
        <v/>
      </c>
      <c r="CG85" s="9" t="str">
        <f t="shared" si="103"/>
        <v/>
      </c>
      <c r="CH85" s="9" t="str">
        <f t="shared" si="104"/>
        <v/>
      </c>
      <c r="CI85" s="9" t="str">
        <f t="shared" si="105"/>
        <v/>
      </c>
    </row>
    <row r="86" spans="1:87">
      <c r="A86" s="188"/>
      <c r="B86" s="57" t="str">
        <f>IF('Gene Table'!D85="","",'Gene Table'!D85)</f>
        <v>NM_000104</v>
      </c>
      <c r="C86" s="57" t="s">
        <v>1828</v>
      </c>
      <c r="D86" s="60">
        <f>IF(SUM('Test Sample Data'!D$3:D$98)&gt;10,IF(AND(ISNUMBER('Test Sample Data'!D85),'Test Sample Data'!D85&lt;$B$1, 'Test Sample Data'!D85&gt;0),'Test Sample Data'!D85,$B$1),"")</f>
        <v>29</v>
      </c>
      <c r="E86" s="60">
        <f>IF(SUM('Test Sample Data'!E$3:E$98)&gt;10,IF(AND(ISNUMBER('Test Sample Data'!E85),'Test Sample Data'!E85&lt;$B$1, 'Test Sample Data'!E85&gt;0),'Test Sample Data'!E85,$B$1),"")</f>
        <v>29.12</v>
      </c>
      <c r="F86" s="60">
        <f>IF(SUM('Test Sample Data'!F$3:F$98)&gt;10,IF(AND(ISNUMBER('Test Sample Data'!F85),'Test Sample Data'!F85&lt;$B$1, 'Test Sample Data'!F85&gt;0),'Test Sample Data'!F85,$B$1),"")</f>
        <v>28.97</v>
      </c>
      <c r="G86" s="60" t="str">
        <f>IF(SUM('Test Sample Data'!G$3:G$98)&gt;10,IF(AND(ISNUMBER('Test Sample Data'!G85),'Test Sample Data'!G85&lt;$B$1, 'Test Sample Data'!G85&gt;0),'Test Sample Data'!G85,$B$1),"")</f>
        <v/>
      </c>
      <c r="H86" s="60" t="str">
        <f>IF(SUM('Test Sample Data'!H$3:H$98)&gt;10,IF(AND(ISNUMBER('Test Sample Data'!H85),'Test Sample Data'!H85&lt;$B$1, 'Test Sample Data'!H85&gt;0),'Test Sample Data'!H85,$B$1),"")</f>
        <v/>
      </c>
      <c r="I86" s="60" t="str">
        <f>IF(SUM('Test Sample Data'!I$3:I$98)&gt;10,IF(AND(ISNUMBER('Test Sample Data'!I85),'Test Sample Data'!I85&lt;$B$1, 'Test Sample Data'!I85&gt;0),'Test Sample Data'!I85,$B$1),"")</f>
        <v/>
      </c>
      <c r="J86" s="60" t="str">
        <f>IF(SUM('Test Sample Data'!J$3:J$98)&gt;10,IF(AND(ISNUMBER('Test Sample Data'!J85),'Test Sample Data'!J85&lt;$B$1, 'Test Sample Data'!J85&gt;0),'Test Sample Data'!J85,$B$1),"")</f>
        <v/>
      </c>
      <c r="K86" s="60" t="str">
        <f>IF(SUM('Test Sample Data'!K$3:K$98)&gt;10,IF(AND(ISNUMBER('Test Sample Data'!K85),'Test Sample Data'!K85&lt;$B$1, 'Test Sample Data'!K85&gt;0),'Test Sample Data'!K85,$B$1),"")</f>
        <v/>
      </c>
      <c r="L86" s="60" t="str">
        <f>IF(SUM('Test Sample Data'!L$3:L$98)&gt;10,IF(AND(ISNUMBER('Test Sample Data'!L85),'Test Sample Data'!L85&lt;$B$1, 'Test Sample Data'!L85&gt;0),'Test Sample Data'!L85,$B$1),"")</f>
        <v/>
      </c>
      <c r="M86" s="60" t="str">
        <f>IF(SUM('Test Sample Data'!M$3:M$98)&gt;10,IF(AND(ISNUMBER('Test Sample Data'!M85),'Test Sample Data'!M85&lt;$B$1, 'Test Sample Data'!M85&gt;0),'Test Sample Data'!M85,$B$1),"")</f>
        <v/>
      </c>
      <c r="N86" s="60" t="str">
        <f>'Gene Table'!D85</f>
        <v>NM_000104</v>
      </c>
      <c r="O86" s="57" t="s">
        <v>1828</v>
      </c>
      <c r="P86" s="60">
        <f>IF(SUM('Control Sample Data'!D$3:D$98)&gt;10,IF(AND(ISNUMBER('Control Sample Data'!D85),'Control Sample Data'!D85&lt;$B$1, 'Control Sample Data'!D85&gt;0),'Control Sample Data'!D85,$B$1),"")</f>
        <v>28.69</v>
      </c>
      <c r="Q86" s="60">
        <f>IF(SUM('Control Sample Data'!E$3:E$98)&gt;10,IF(AND(ISNUMBER('Control Sample Data'!E85),'Control Sample Data'!E85&lt;$B$1, 'Control Sample Data'!E85&gt;0),'Control Sample Data'!E85,$B$1),"")</f>
        <v>28.99</v>
      </c>
      <c r="R86" s="60">
        <f>IF(SUM('Control Sample Data'!F$3:F$98)&gt;10,IF(AND(ISNUMBER('Control Sample Data'!F85),'Control Sample Data'!F85&lt;$B$1, 'Control Sample Data'!F85&gt;0),'Control Sample Data'!F85,$B$1),"")</f>
        <v>29.19</v>
      </c>
      <c r="S86" s="60" t="str">
        <f>IF(SUM('Control Sample Data'!G$3:G$98)&gt;10,IF(AND(ISNUMBER('Control Sample Data'!G85),'Control Sample Data'!G85&lt;$B$1, 'Control Sample Data'!G85&gt;0),'Control Sample Data'!G85,$B$1),"")</f>
        <v/>
      </c>
      <c r="T86" s="60" t="str">
        <f>IF(SUM('Control Sample Data'!H$3:H$98)&gt;10,IF(AND(ISNUMBER('Control Sample Data'!H85),'Control Sample Data'!H85&lt;$B$1, 'Control Sample Data'!H85&gt;0),'Control Sample Data'!H85,$B$1),"")</f>
        <v/>
      </c>
      <c r="U86" s="60" t="str">
        <f>IF(SUM('Control Sample Data'!I$3:I$98)&gt;10,IF(AND(ISNUMBER('Control Sample Data'!I85),'Control Sample Data'!I85&lt;$B$1, 'Control Sample Data'!I85&gt;0),'Control Sample Data'!I85,$B$1),"")</f>
        <v/>
      </c>
      <c r="V86" s="60" t="str">
        <f>IF(SUM('Control Sample Data'!J$3:J$98)&gt;10,IF(AND(ISNUMBER('Control Sample Data'!J85),'Control Sample Data'!J85&lt;$B$1, 'Control Sample Data'!J85&gt;0),'Control Sample Data'!J85,$B$1),"")</f>
        <v/>
      </c>
      <c r="W86" s="60" t="str">
        <f>IF(SUM('Control Sample Data'!K$3:K$98)&gt;10,IF(AND(ISNUMBER('Control Sample Data'!K85),'Control Sample Data'!K85&lt;$B$1, 'Control Sample Data'!K85&gt;0),'Control Sample Data'!K85,$B$1),"")</f>
        <v/>
      </c>
      <c r="X86" s="60" t="str">
        <f>IF(SUM('Control Sample Data'!L$3:L$98)&gt;10,IF(AND(ISNUMBER('Control Sample Data'!L85),'Control Sample Data'!L85&lt;$B$1, 'Control Sample Data'!L85&gt;0),'Control Sample Data'!L85,$B$1),"")</f>
        <v/>
      </c>
      <c r="Y86" s="60" t="str">
        <f>IF(SUM('Control Sample Data'!M$3:M$98)&gt;10,IF(AND(ISNUMBER('Control Sample Data'!M85),'Control Sample Data'!M85&lt;$B$1, 'Control Sample Data'!M85&gt;0),'Control Sample Data'!M85,$B$1),"")</f>
        <v/>
      </c>
      <c r="AT86" s="74">
        <f t="shared" si="64"/>
        <v>5.9400000000000013</v>
      </c>
      <c r="AU86" s="74">
        <f t="shared" si="65"/>
        <v>5.9750000000000014</v>
      </c>
      <c r="AV86" s="74">
        <f t="shared" si="66"/>
        <v>5.8099999999999987</v>
      </c>
      <c r="AW86" s="74" t="str">
        <f t="shared" si="67"/>
        <v/>
      </c>
      <c r="AX86" s="74" t="str">
        <f t="shared" si="68"/>
        <v/>
      </c>
      <c r="AY86" s="74" t="str">
        <f t="shared" si="69"/>
        <v/>
      </c>
      <c r="AZ86" s="74" t="str">
        <f t="shared" si="70"/>
        <v/>
      </c>
      <c r="BA86" s="74" t="str">
        <f t="shared" si="71"/>
        <v/>
      </c>
      <c r="BB86" s="74" t="str">
        <f t="shared" si="72"/>
        <v/>
      </c>
      <c r="BC86" s="74" t="str">
        <f t="shared" si="73"/>
        <v/>
      </c>
      <c r="BD86" s="74">
        <f t="shared" si="74"/>
        <v>4.413333333333334</v>
      </c>
      <c r="BE86" s="74">
        <f t="shared" si="75"/>
        <v>4.6816666666666649</v>
      </c>
      <c r="BF86" s="74">
        <f t="shared" si="76"/>
        <v>4.7850000000000001</v>
      </c>
      <c r="BG86" s="74" t="str">
        <f t="shared" si="77"/>
        <v/>
      </c>
      <c r="BH86" s="74" t="str">
        <f t="shared" si="78"/>
        <v/>
      </c>
      <c r="BI86" s="74" t="str">
        <f t="shared" si="79"/>
        <v/>
      </c>
      <c r="BJ86" s="74" t="str">
        <f t="shared" si="80"/>
        <v/>
      </c>
      <c r="BK86" s="74" t="str">
        <f t="shared" si="81"/>
        <v/>
      </c>
      <c r="BL86" s="74" t="str">
        <f t="shared" si="82"/>
        <v/>
      </c>
      <c r="BM86" s="74" t="str">
        <f t="shared" si="83"/>
        <v/>
      </c>
      <c r="BN86" s="62">
        <f t="shared" si="84"/>
        <v>5.9083333333333341</v>
      </c>
      <c r="BO86" s="62">
        <f t="shared" si="85"/>
        <v>4.626666666666666</v>
      </c>
      <c r="BP86" s="9">
        <f t="shared" si="86"/>
        <v>1.6288527513142512E-2</v>
      </c>
      <c r="BQ86" s="9">
        <f t="shared" si="87"/>
        <v>1.5898120189104456E-2</v>
      </c>
      <c r="BR86" s="9">
        <f t="shared" si="88"/>
        <v>1.7824433060444136E-2</v>
      </c>
      <c r="BS86" s="9" t="str">
        <f t="shared" si="89"/>
        <v/>
      </c>
      <c r="BT86" s="9" t="str">
        <f t="shared" si="90"/>
        <v/>
      </c>
      <c r="BU86" s="9" t="str">
        <f t="shared" si="91"/>
        <v/>
      </c>
      <c r="BV86" s="9" t="str">
        <f t="shared" si="92"/>
        <v/>
      </c>
      <c r="BW86" s="9" t="str">
        <f t="shared" si="93"/>
        <v/>
      </c>
      <c r="BX86" s="9" t="str">
        <f t="shared" si="94"/>
        <v/>
      </c>
      <c r="BY86" s="9" t="str">
        <f t="shared" si="95"/>
        <v/>
      </c>
      <c r="BZ86" s="9">
        <f t="shared" si="96"/>
        <v>4.6930403238586542E-2</v>
      </c>
      <c r="CA86" s="9">
        <f t="shared" si="97"/>
        <v>3.8965289174565598E-2</v>
      </c>
      <c r="CB86" s="9">
        <f t="shared" si="98"/>
        <v>3.6271997324491254E-2</v>
      </c>
      <c r="CC86" s="9" t="str">
        <f t="shared" si="99"/>
        <v/>
      </c>
      <c r="CD86" s="9" t="str">
        <f t="shared" si="100"/>
        <v/>
      </c>
      <c r="CE86" s="9" t="str">
        <f t="shared" si="101"/>
        <v/>
      </c>
      <c r="CF86" s="9" t="str">
        <f t="shared" si="102"/>
        <v/>
      </c>
      <c r="CG86" s="9" t="str">
        <f t="shared" si="103"/>
        <v/>
      </c>
      <c r="CH86" s="9" t="str">
        <f t="shared" si="104"/>
        <v/>
      </c>
      <c r="CI86" s="9" t="str">
        <f t="shared" si="105"/>
        <v/>
      </c>
    </row>
    <row r="87" spans="1:87">
      <c r="A87" s="188"/>
      <c r="B87" s="57" t="str">
        <f>IF('Gene Table'!D86="","",'Gene Table'!D86)</f>
        <v>NM_000669</v>
      </c>
      <c r="C87" s="57" t="s">
        <v>1829</v>
      </c>
      <c r="D87" s="60">
        <f>IF(SUM('Test Sample Data'!D$3:D$98)&gt;10,IF(AND(ISNUMBER('Test Sample Data'!D86),'Test Sample Data'!D86&lt;$B$1, 'Test Sample Data'!D86&gt;0),'Test Sample Data'!D86,$B$1),"")</f>
        <v>24.62</v>
      </c>
      <c r="E87" s="60">
        <f>IF(SUM('Test Sample Data'!E$3:E$98)&gt;10,IF(AND(ISNUMBER('Test Sample Data'!E86),'Test Sample Data'!E86&lt;$B$1, 'Test Sample Data'!E86&gt;0),'Test Sample Data'!E86,$B$1),"")</f>
        <v>24.63</v>
      </c>
      <c r="F87" s="60">
        <f>IF(SUM('Test Sample Data'!F$3:F$98)&gt;10,IF(AND(ISNUMBER('Test Sample Data'!F86),'Test Sample Data'!F86&lt;$B$1, 'Test Sample Data'!F86&gt;0),'Test Sample Data'!F86,$B$1),"")</f>
        <v>24.76</v>
      </c>
      <c r="G87" s="60" t="str">
        <f>IF(SUM('Test Sample Data'!G$3:G$98)&gt;10,IF(AND(ISNUMBER('Test Sample Data'!G86),'Test Sample Data'!G86&lt;$B$1, 'Test Sample Data'!G86&gt;0),'Test Sample Data'!G86,$B$1),"")</f>
        <v/>
      </c>
      <c r="H87" s="60" t="str">
        <f>IF(SUM('Test Sample Data'!H$3:H$98)&gt;10,IF(AND(ISNUMBER('Test Sample Data'!H86),'Test Sample Data'!H86&lt;$B$1, 'Test Sample Data'!H86&gt;0),'Test Sample Data'!H86,$B$1),"")</f>
        <v/>
      </c>
      <c r="I87" s="60" t="str">
        <f>IF(SUM('Test Sample Data'!I$3:I$98)&gt;10,IF(AND(ISNUMBER('Test Sample Data'!I86),'Test Sample Data'!I86&lt;$B$1, 'Test Sample Data'!I86&gt;0),'Test Sample Data'!I86,$B$1),"")</f>
        <v/>
      </c>
      <c r="J87" s="60" t="str">
        <f>IF(SUM('Test Sample Data'!J$3:J$98)&gt;10,IF(AND(ISNUMBER('Test Sample Data'!J86),'Test Sample Data'!J86&lt;$B$1, 'Test Sample Data'!J86&gt;0),'Test Sample Data'!J86,$B$1),"")</f>
        <v/>
      </c>
      <c r="K87" s="60" t="str">
        <f>IF(SUM('Test Sample Data'!K$3:K$98)&gt;10,IF(AND(ISNUMBER('Test Sample Data'!K86),'Test Sample Data'!K86&lt;$B$1, 'Test Sample Data'!K86&gt;0),'Test Sample Data'!K86,$B$1),"")</f>
        <v/>
      </c>
      <c r="L87" s="60" t="str">
        <f>IF(SUM('Test Sample Data'!L$3:L$98)&gt;10,IF(AND(ISNUMBER('Test Sample Data'!L86),'Test Sample Data'!L86&lt;$B$1, 'Test Sample Data'!L86&gt;0),'Test Sample Data'!L86,$B$1),"")</f>
        <v/>
      </c>
      <c r="M87" s="60" t="str">
        <f>IF(SUM('Test Sample Data'!M$3:M$98)&gt;10,IF(AND(ISNUMBER('Test Sample Data'!M86),'Test Sample Data'!M86&lt;$B$1, 'Test Sample Data'!M86&gt;0),'Test Sample Data'!M86,$B$1),"")</f>
        <v/>
      </c>
      <c r="N87" s="60" t="str">
        <f>'Gene Table'!D86</f>
        <v>NM_000669</v>
      </c>
      <c r="O87" s="57" t="s">
        <v>1829</v>
      </c>
      <c r="P87" s="60">
        <f>IF(SUM('Control Sample Data'!D$3:D$98)&gt;10,IF(AND(ISNUMBER('Control Sample Data'!D86),'Control Sample Data'!D86&lt;$B$1, 'Control Sample Data'!D86&gt;0),'Control Sample Data'!D86,$B$1),"")</f>
        <v>26.38</v>
      </c>
      <c r="Q87" s="60">
        <f>IF(SUM('Control Sample Data'!E$3:E$98)&gt;10,IF(AND(ISNUMBER('Control Sample Data'!E86),'Control Sample Data'!E86&lt;$B$1, 'Control Sample Data'!E86&gt;0),'Control Sample Data'!E86,$B$1),"")</f>
        <v>26.67</v>
      </c>
      <c r="R87" s="60">
        <f>IF(SUM('Control Sample Data'!F$3:F$98)&gt;10,IF(AND(ISNUMBER('Control Sample Data'!F86),'Control Sample Data'!F86&lt;$B$1, 'Control Sample Data'!F86&gt;0),'Control Sample Data'!F86,$B$1),"")</f>
        <v>26.62</v>
      </c>
      <c r="S87" s="60" t="str">
        <f>IF(SUM('Control Sample Data'!G$3:G$98)&gt;10,IF(AND(ISNUMBER('Control Sample Data'!G86),'Control Sample Data'!G86&lt;$B$1, 'Control Sample Data'!G86&gt;0),'Control Sample Data'!G86,$B$1),"")</f>
        <v/>
      </c>
      <c r="T87" s="60" t="str">
        <f>IF(SUM('Control Sample Data'!H$3:H$98)&gt;10,IF(AND(ISNUMBER('Control Sample Data'!H86),'Control Sample Data'!H86&lt;$B$1, 'Control Sample Data'!H86&gt;0),'Control Sample Data'!H86,$B$1),"")</f>
        <v/>
      </c>
      <c r="U87" s="60" t="str">
        <f>IF(SUM('Control Sample Data'!I$3:I$98)&gt;10,IF(AND(ISNUMBER('Control Sample Data'!I86),'Control Sample Data'!I86&lt;$B$1, 'Control Sample Data'!I86&gt;0),'Control Sample Data'!I86,$B$1),"")</f>
        <v/>
      </c>
      <c r="V87" s="60" t="str">
        <f>IF(SUM('Control Sample Data'!J$3:J$98)&gt;10,IF(AND(ISNUMBER('Control Sample Data'!J86),'Control Sample Data'!J86&lt;$B$1, 'Control Sample Data'!J86&gt;0),'Control Sample Data'!J86,$B$1),"")</f>
        <v/>
      </c>
      <c r="W87" s="60" t="str">
        <f>IF(SUM('Control Sample Data'!K$3:K$98)&gt;10,IF(AND(ISNUMBER('Control Sample Data'!K86),'Control Sample Data'!K86&lt;$B$1, 'Control Sample Data'!K86&gt;0),'Control Sample Data'!K86,$B$1),"")</f>
        <v/>
      </c>
      <c r="X87" s="60" t="str">
        <f>IF(SUM('Control Sample Data'!L$3:L$98)&gt;10,IF(AND(ISNUMBER('Control Sample Data'!L86),'Control Sample Data'!L86&lt;$B$1, 'Control Sample Data'!L86&gt;0),'Control Sample Data'!L86,$B$1),"")</f>
        <v/>
      </c>
      <c r="Y87" s="60" t="str">
        <f>IF(SUM('Control Sample Data'!M$3:M$98)&gt;10,IF(AND(ISNUMBER('Control Sample Data'!M86),'Control Sample Data'!M86&lt;$B$1, 'Control Sample Data'!M86&gt;0),'Control Sample Data'!M86,$B$1),"")</f>
        <v/>
      </c>
      <c r="AT87" s="74">
        <f t="shared" si="64"/>
        <v>1.5600000000000023</v>
      </c>
      <c r="AU87" s="74">
        <f t="shared" si="65"/>
        <v>1.4849999999999994</v>
      </c>
      <c r="AV87" s="74">
        <f t="shared" si="66"/>
        <v>1.6000000000000014</v>
      </c>
      <c r="AW87" s="74" t="str">
        <f t="shared" si="67"/>
        <v/>
      </c>
      <c r="AX87" s="74" t="str">
        <f t="shared" si="68"/>
        <v/>
      </c>
      <c r="AY87" s="74" t="str">
        <f t="shared" si="69"/>
        <v/>
      </c>
      <c r="AZ87" s="74" t="str">
        <f t="shared" si="70"/>
        <v/>
      </c>
      <c r="BA87" s="74" t="str">
        <f t="shared" si="71"/>
        <v/>
      </c>
      <c r="BB87" s="74" t="str">
        <f t="shared" si="72"/>
        <v/>
      </c>
      <c r="BC87" s="74" t="str">
        <f t="shared" si="73"/>
        <v/>
      </c>
      <c r="BD87" s="74">
        <f t="shared" si="74"/>
        <v>2.1033333333333317</v>
      </c>
      <c r="BE87" s="74">
        <f t="shared" si="75"/>
        <v>2.3616666666666681</v>
      </c>
      <c r="BF87" s="74">
        <f t="shared" si="76"/>
        <v>2.2149999999999999</v>
      </c>
      <c r="BG87" s="74" t="str">
        <f t="shared" si="77"/>
        <v/>
      </c>
      <c r="BH87" s="74" t="str">
        <f t="shared" si="78"/>
        <v/>
      </c>
      <c r="BI87" s="74" t="str">
        <f t="shared" si="79"/>
        <v/>
      </c>
      <c r="BJ87" s="74" t="str">
        <f t="shared" si="80"/>
        <v/>
      </c>
      <c r="BK87" s="74" t="str">
        <f t="shared" si="81"/>
        <v/>
      </c>
      <c r="BL87" s="74" t="str">
        <f t="shared" si="82"/>
        <v/>
      </c>
      <c r="BM87" s="74" t="str">
        <f t="shared" si="83"/>
        <v/>
      </c>
      <c r="BN87" s="62">
        <f t="shared" si="84"/>
        <v>1.5483333333333344</v>
      </c>
      <c r="BO87" s="62">
        <f t="shared" si="85"/>
        <v>2.2266666666666666</v>
      </c>
      <c r="BP87" s="9">
        <f t="shared" si="86"/>
        <v>0.33915108186191745</v>
      </c>
      <c r="BQ87" s="9">
        <f t="shared" si="87"/>
        <v>0.35724853493527342</v>
      </c>
      <c r="BR87" s="9">
        <f t="shared" si="88"/>
        <v>0.32987697769322327</v>
      </c>
      <c r="BS87" s="9" t="str">
        <f t="shared" si="89"/>
        <v/>
      </c>
      <c r="BT87" s="9" t="str">
        <f t="shared" si="90"/>
        <v/>
      </c>
      <c r="BU87" s="9" t="str">
        <f t="shared" si="91"/>
        <v/>
      </c>
      <c r="BV87" s="9" t="str">
        <f t="shared" si="92"/>
        <v/>
      </c>
      <c r="BW87" s="9" t="str">
        <f t="shared" si="93"/>
        <v/>
      </c>
      <c r="BX87" s="9" t="str">
        <f t="shared" si="94"/>
        <v/>
      </c>
      <c r="BY87" s="9" t="str">
        <f t="shared" si="95"/>
        <v/>
      </c>
      <c r="BZ87" s="9">
        <f t="shared" si="96"/>
        <v>0.23271992902446956</v>
      </c>
      <c r="CA87" s="9">
        <f t="shared" si="97"/>
        <v>0.19456624329358155</v>
      </c>
      <c r="CB87" s="9">
        <f t="shared" si="98"/>
        <v>0.21538653992800427</v>
      </c>
      <c r="CC87" s="9" t="str">
        <f t="shared" si="99"/>
        <v/>
      </c>
      <c r="CD87" s="9" t="str">
        <f t="shared" si="100"/>
        <v/>
      </c>
      <c r="CE87" s="9" t="str">
        <f t="shared" si="101"/>
        <v/>
      </c>
      <c r="CF87" s="9" t="str">
        <f t="shared" si="102"/>
        <v/>
      </c>
      <c r="CG87" s="9" t="str">
        <f t="shared" si="103"/>
        <v/>
      </c>
      <c r="CH87" s="9" t="str">
        <f t="shared" si="104"/>
        <v/>
      </c>
      <c r="CI87" s="9" t="str">
        <f t="shared" si="105"/>
        <v/>
      </c>
    </row>
    <row r="88" spans="1:87">
      <c r="A88" s="188"/>
      <c r="B88" s="57" t="str">
        <f>IF('Gene Table'!D87="","",'Gene Table'!D87)</f>
        <v>HGDC</v>
      </c>
      <c r="C88" s="57" t="s">
        <v>1830</v>
      </c>
      <c r="D88" s="60">
        <f>IF(SUM('Test Sample Data'!D$3:D$98)&gt;10,IF(AND(ISNUMBER('Test Sample Data'!D87),'Test Sample Data'!D87&lt;$B$1, 'Test Sample Data'!D87&gt;0),'Test Sample Data'!D87,$B$1),"")</f>
        <v>16.75</v>
      </c>
      <c r="E88" s="60">
        <f>IF(SUM('Test Sample Data'!E$3:E$98)&gt;10,IF(AND(ISNUMBER('Test Sample Data'!E87),'Test Sample Data'!E87&lt;$B$1, 'Test Sample Data'!E87&gt;0),'Test Sample Data'!E87,$B$1),"")</f>
        <v>16.809999999999999</v>
      </c>
      <c r="F88" s="60">
        <f>IF(SUM('Test Sample Data'!F$3:F$98)&gt;10,IF(AND(ISNUMBER('Test Sample Data'!F87),'Test Sample Data'!F87&lt;$B$1, 'Test Sample Data'!F87&gt;0),'Test Sample Data'!F87,$B$1),"")</f>
        <v>16.899999999999999</v>
      </c>
      <c r="G88" s="60" t="str">
        <f>IF(SUM('Test Sample Data'!G$3:G$98)&gt;10,IF(AND(ISNUMBER('Test Sample Data'!G87),'Test Sample Data'!G87&lt;$B$1, 'Test Sample Data'!G87&gt;0),'Test Sample Data'!G87,$B$1),"")</f>
        <v/>
      </c>
      <c r="H88" s="60" t="str">
        <f>IF(SUM('Test Sample Data'!H$3:H$98)&gt;10,IF(AND(ISNUMBER('Test Sample Data'!H87),'Test Sample Data'!H87&lt;$B$1, 'Test Sample Data'!H87&gt;0),'Test Sample Data'!H87,$B$1),"")</f>
        <v/>
      </c>
      <c r="I88" s="60" t="str">
        <f>IF(SUM('Test Sample Data'!I$3:I$98)&gt;10,IF(AND(ISNUMBER('Test Sample Data'!I87),'Test Sample Data'!I87&lt;$B$1, 'Test Sample Data'!I87&gt;0),'Test Sample Data'!I87,$B$1),"")</f>
        <v/>
      </c>
      <c r="J88" s="60" t="str">
        <f>IF(SUM('Test Sample Data'!J$3:J$98)&gt;10,IF(AND(ISNUMBER('Test Sample Data'!J87),'Test Sample Data'!J87&lt;$B$1, 'Test Sample Data'!J87&gt;0),'Test Sample Data'!J87,$B$1),"")</f>
        <v/>
      </c>
      <c r="K88" s="60" t="str">
        <f>IF(SUM('Test Sample Data'!K$3:K$98)&gt;10,IF(AND(ISNUMBER('Test Sample Data'!K87),'Test Sample Data'!K87&lt;$B$1, 'Test Sample Data'!K87&gt;0),'Test Sample Data'!K87,$B$1),"")</f>
        <v/>
      </c>
      <c r="L88" s="60" t="str">
        <f>IF(SUM('Test Sample Data'!L$3:L$98)&gt;10,IF(AND(ISNUMBER('Test Sample Data'!L87),'Test Sample Data'!L87&lt;$B$1, 'Test Sample Data'!L87&gt;0),'Test Sample Data'!L87,$B$1),"")</f>
        <v/>
      </c>
      <c r="M88" s="60" t="str">
        <f>IF(SUM('Test Sample Data'!M$3:M$98)&gt;10,IF(AND(ISNUMBER('Test Sample Data'!M87),'Test Sample Data'!M87&lt;$B$1, 'Test Sample Data'!M87&gt;0),'Test Sample Data'!M87,$B$1),"")</f>
        <v/>
      </c>
      <c r="N88" s="60" t="str">
        <f>'Gene Table'!D87</f>
        <v>HGDC</v>
      </c>
      <c r="O88" s="57" t="s">
        <v>1830</v>
      </c>
      <c r="P88" s="60">
        <f>IF(SUM('Control Sample Data'!D$3:D$98)&gt;10,IF(AND(ISNUMBER('Control Sample Data'!D87),'Control Sample Data'!D87&lt;$B$1, 'Control Sample Data'!D87&gt;0),'Control Sample Data'!D87,$B$1),"")</f>
        <v>19.73</v>
      </c>
      <c r="Q88" s="60">
        <f>IF(SUM('Control Sample Data'!E$3:E$98)&gt;10,IF(AND(ISNUMBER('Control Sample Data'!E87),'Control Sample Data'!E87&lt;$B$1, 'Control Sample Data'!E87&gt;0),'Control Sample Data'!E87,$B$1),"")</f>
        <v>19.760000000000002</v>
      </c>
      <c r="R88" s="60">
        <f>IF(SUM('Control Sample Data'!F$3:F$98)&gt;10,IF(AND(ISNUMBER('Control Sample Data'!F87),'Control Sample Data'!F87&lt;$B$1, 'Control Sample Data'!F87&gt;0),'Control Sample Data'!F87,$B$1),"")</f>
        <v>19.899999999999999</v>
      </c>
      <c r="S88" s="60" t="str">
        <f>IF(SUM('Control Sample Data'!G$3:G$98)&gt;10,IF(AND(ISNUMBER('Control Sample Data'!G87),'Control Sample Data'!G87&lt;$B$1, 'Control Sample Data'!G87&gt;0),'Control Sample Data'!G87,$B$1),"")</f>
        <v/>
      </c>
      <c r="T88" s="60" t="str">
        <f>IF(SUM('Control Sample Data'!H$3:H$98)&gt;10,IF(AND(ISNUMBER('Control Sample Data'!H87),'Control Sample Data'!H87&lt;$B$1, 'Control Sample Data'!H87&gt;0),'Control Sample Data'!H87,$B$1),"")</f>
        <v/>
      </c>
      <c r="U88" s="60" t="str">
        <f>IF(SUM('Control Sample Data'!I$3:I$98)&gt;10,IF(AND(ISNUMBER('Control Sample Data'!I87),'Control Sample Data'!I87&lt;$B$1, 'Control Sample Data'!I87&gt;0),'Control Sample Data'!I87,$B$1),"")</f>
        <v/>
      </c>
      <c r="V88" s="60" t="str">
        <f>IF(SUM('Control Sample Data'!J$3:J$98)&gt;10,IF(AND(ISNUMBER('Control Sample Data'!J87),'Control Sample Data'!J87&lt;$B$1, 'Control Sample Data'!J87&gt;0),'Control Sample Data'!J87,$B$1),"")</f>
        <v/>
      </c>
      <c r="W88" s="60" t="str">
        <f>IF(SUM('Control Sample Data'!K$3:K$98)&gt;10,IF(AND(ISNUMBER('Control Sample Data'!K87),'Control Sample Data'!K87&lt;$B$1, 'Control Sample Data'!K87&gt;0),'Control Sample Data'!K87,$B$1),"")</f>
        <v/>
      </c>
      <c r="X88" s="60" t="str">
        <f>IF(SUM('Control Sample Data'!L$3:L$98)&gt;10,IF(AND(ISNUMBER('Control Sample Data'!L87),'Control Sample Data'!L87&lt;$B$1, 'Control Sample Data'!L87&gt;0),'Control Sample Data'!L87,$B$1),"")</f>
        <v/>
      </c>
      <c r="Y88" s="60" t="str">
        <f>IF(SUM('Control Sample Data'!M$3:M$98)&gt;10,IF(AND(ISNUMBER('Control Sample Data'!M87),'Control Sample Data'!M87&lt;$B$1, 'Control Sample Data'!M87&gt;0),'Control Sample Data'!M87,$B$1),"")</f>
        <v/>
      </c>
      <c r="AT88" s="74">
        <f t="shared" si="64"/>
        <v>-6.3099999999999987</v>
      </c>
      <c r="AU88" s="74">
        <f t="shared" si="65"/>
        <v>-6.3350000000000009</v>
      </c>
      <c r="AV88" s="74">
        <f t="shared" si="66"/>
        <v>-6.2600000000000016</v>
      </c>
      <c r="AW88" s="74" t="str">
        <f t="shared" si="67"/>
        <v/>
      </c>
      <c r="AX88" s="74" t="str">
        <f t="shared" si="68"/>
        <v/>
      </c>
      <c r="AY88" s="74" t="str">
        <f t="shared" si="69"/>
        <v/>
      </c>
      <c r="AZ88" s="74" t="str">
        <f t="shared" si="70"/>
        <v/>
      </c>
      <c r="BA88" s="74" t="str">
        <f t="shared" si="71"/>
        <v/>
      </c>
      <c r="BB88" s="74" t="str">
        <f t="shared" si="72"/>
        <v/>
      </c>
      <c r="BC88" s="74" t="str">
        <f t="shared" si="73"/>
        <v/>
      </c>
      <c r="BD88" s="74">
        <f t="shared" si="74"/>
        <v>-4.5466666666666669</v>
      </c>
      <c r="BE88" s="74">
        <f t="shared" si="75"/>
        <v>-4.548333333333332</v>
      </c>
      <c r="BF88" s="74">
        <f t="shared" si="76"/>
        <v>-4.5050000000000026</v>
      </c>
      <c r="BG88" s="74" t="str">
        <f t="shared" si="77"/>
        <v/>
      </c>
      <c r="BH88" s="74" t="str">
        <f t="shared" si="78"/>
        <v/>
      </c>
      <c r="BI88" s="74" t="str">
        <f t="shared" si="79"/>
        <v/>
      </c>
      <c r="BJ88" s="74" t="str">
        <f t="shared" si="80"/>
        <v/>
      </c>
      <c r="BK88" s="74" t="str">
        <f t="shared" si="81"/>
        <v/>
      </c>
      <c r="BL88" s="74" t="str">
        <f t="shared" si="82"/>
        <v/>
      </c>
      <c r="BM88" s="74" t="str">
        <f t="shared" si="83"/>
        <v/>
      </c>
      <c r="BN88" s="62">
        <f t="shared" si="84"/>
        <v>-6.3016666666666667</v>
      </c>
      <c r="BO88" s="62">
        <f t="shared" si="85"/>
        <v>-4.5333333333333341</v>
      </c>
      <c r="BP88" s="9">
        <f t="shared" si="86"/>
        <v>79.341292796095061</v>
      </c>
      <c r="BQ88" s="9">
        <f t="shared" si="87"/>
        <v>80.728154165199982</v>
      </c>
      <c r="BR88" s="9">
        <f t="shared" si="88"/>
        <v>76.638637095611529</v>
      </c>
      <c r="BS88" s="9" t="str">
        <f t="shared" si="89"/>
        <v/>
      </c>
      <c r="BT88" s="9" t="str">
        <f t="shared" si="90"/>
        <v/>
      </c>
      <c r="BU88" s="9" t="str">
        <f t="shared" si="91"/>
        <v/>
      </c>
      <c r="BV88" s="9" t="str">
        <f t="shared" si="92"/>
        <v/>
      </c>
      <c r="BW88" s="9" t="str">
        <f t="shared" si="93"/>
        <v/>
      </c>
      <c r="BX88" s="9" t="str">
        <f t="shared" si="94"/>
        <v/>
      </c>
      <c r="BY88" s="9" t="str">
        <f t="shared" si="95"/>
        <v/>
      </c>
      <c r="BZ88" s="9">
        <f t="shared" si="96"/>
        <v>23.371309513761169</v>
      </c>
      <c r="CA88" s="9">
        <f t="shared" si="97"/>
        <v>23.398324710838789</v>
      </c>
      <c r="CB88" s="9">
        <f t="shared" si="98"/>
        <v>22.705973699206162</v>
      </c>
      <c r="CC88" s="9" t="str">
        <f t="shared" si="99"/>
        <v/>
      </c>
      <c r="CD88" s="9" t="str">
        <f t="shared" si="100"/>
        <v/>
      </c>
      <c r="CE88" s="9" t="str">
        <f t="shared" si="101"/>
        <v/>
      </c>
      <c r="CF88" s="9" t="str">
        <f t="shared" si="102"/>
        <v/>
      </c>
      <c r="CG88" s="9" t="str">
        <f t="shared" si="103"/>
        <v/>
      </c>
      <c r="CH88" s="9" t="str">
        <f t="shared" si="104"/>
        <v/>
      </c>
      <c r="CI88" s="9" t="str">
        <f t="shared" si="105"/>
        <v/>
      </c>
    </row>
    <row r="89" spans="1:87" ht="12.75" customHeight="1">
      <c r="A89" s="188"/>
      <c r="B89" s="57" t="str">
        <f>IF('Gene Table'!D88="","",'Gene Table'!D88)</f>
        <v>HGDC</v>
      </c>
      <c r="C89" s="57" t="s">
        <v>1831</v>
      </c>
      <c r="D89" s="60">
        <f>IF(SUM('Test Sample Data'!D$3:D$98)&gt;10,IF(AND(ISNUMBER('Test Sample Data'!D88),'Test Sample Data'!D88&lt;$B$1, 'Test Sample Data'!D88&gt;0),'Test Sample Data'!D88,$B$1),"")</f>
        <v>25.03</v>
      </c>
      <c r="E89" s="60">
        <f>IF(SUM('Test Sample Data'!E$3:E$98)&gt;10,IF(AND(ISNUMBER('Test Sample Data'!E88),'Test Sample Data'!E88&lt;$B$1, 'Test Sample Data'!E88&gt;0),'Test Sample Data'!E88,$B$1),"")</f>
        <v>25.05</v>
      </c>
      <c r="F89" s="60">
        <f>IF(SUM('Test Sample Data'!F$3:F$98)&gt;10,IF(AND(ISNUMBER('Test Sample Data'!F88),'Test Sample Data'!F88&lt;$B$1, 'Test Sample Data'!F88&gt;0),'Test Sample Data'!F88,$B$1),"")</f>
        <v>25.01</v>
      </c>
      <c r="G89" s="60" t="str">
        <f>IF(SUM('Test Sample Data'!G$3:G$98)&gt;10,IF(AND(ISNUMBER('Test Sample Data'!G88),'Test Sample Data'!G88&lt;$B$1, 'Test Sample Data'!G88&gt;0),'Test Sample Data'!G88,$B$1),"")</f>
        <v/>
      </c>
      <c r="H89" s="60" t="str">
        <f>IF(SUM('Test Sample Data'!H$3:H$98)&gt;10,IF(AND(ISNUMBER('Test Sample Data'!H88),'Test Sample Data'!H88&lt;$B$1, 'Test Sample Data'!H88&gt;0),'Test Sample Data'!H88,$B$1),"")</f>
        <v/>
      </c>
      <c r="I89" s="60" t="str">
        <f>IF(SUM('Test Sample Data'!I$3:I$98)&gt;10,IF(AND(ISNUMBER('Test Sample Data'!I88),'Test Sample Data'!I88&lt;$B$1, 'Test Sample Data'!I88&gt;0),'Test Sample Data'!I88,$B$1),"")</f>
        <v/>
      </c>
      <c r="J89" s="60" t="str">
        <f>IF(SUM('Test Sample Data'!J$3:J$98)&gt;10,IF(AND(ISNUMBER('Test Sample Data'!J88),'Test Sample Data'!J88&lt;$B$1, 'Test Sample Data'!J88&gt;0),'Test Sample Data'!J88,$B$1),"")</f>
        <v/>
      </c>
      <c r="K89" s="60" t="str">
        <f>IF(SUM('Test Sample Data'!K$3:K$98)&gt;10,IF(AND(ISNUMBER('Test Sample Data'!K88),'Test Sample Data'!K88&lt;$B$1, 'Test Sample Data'!K88&gt;0),'Test Sample Data'!K88,$B$1),"")</f>
        <v/>
      </c>
      <c r="L89" s="60" t="str">
        <f>IF(SUM('Test Sample Data'!L$3:L$98)&gt;10,IF(AND(ISNUMBER('Test Sample Data'!L88),'Test Sample Data'!L88&lt;$B$1, 'Test Sample Data'!L88&gt;0),'Test Sample Data'!L88,$B$1),"")</f>
        <v/>
      </c>
      <c r="M89" s="60" t="str">
        <f>IF(SUM('Test Sample Data'!M$3:M$98)&gt;10,IF(AND(ISNUMBER('Test Sample Data'!M88),'Test Sample Data'!M88&lt;$B$1, 'Test Sample Data'!M88&gt;0),'Test Sample Data'!M88,$B$1),"")</f>
        <v/>
      </c>
      <c r="N89" s="60" t="str">
        <f>'Gene Table'!D88</f>
        <v>HGDC</v>
      </c>
      <c r="O89" s="57" t="s">
        <v>1831</v>
      </c>
      <c r="P89" s="60">
        <f>IF(SUM('Control Sample Data'!D$3:D$98)&gt;10,IF(AND(ISNUMBER('Control Sample Data'!D88),'Control Sample Data'!D88&lt;$B$1, 'Control Sample Data'!D88&gt;0),'Control Sample Data'!D88,$B$1),"")</f>
        <v>28</v>
      </c>
      <c r="Q89" s="60">
        <f>IF(SUM('Control Sample Data'!E$3:E$98)&gt;10,IF(AND(ISNUMBER('Control Sample Data'!E88),'Control Sample Data'!E88&lt;$B$1, 'Control Sample Data'!E88&gt;0),'Control Sample Data'!E88,$B$1),"")</f>
        <v>27.94</v>
      </c>
      <c r="R89" s="60">
        <f>IF(SUM('Control Sample Data'!F$3:F$98)&gt;10,IF(AND(ISNUMBER('Control Sample Data'!F88),'Control Sample Data'!F88&lt;$B$1, 'Control Sample Data'!F88&gt;0),'Control Sample Data'!F88,$B$1),"")</f>
        <v>28.17</v>
      </c>
      <c r="S89" s="60" t="str">
        <f>IF(SUM('Control Sample Data'!G$3:G$98)&gt;10,IF(AND(ISNUMBER('Control Sample Data'!G88),'Control Sample Data'!G88&lt;$B$1, 'Control Sample Data'!G88&gt;0),'Control Sample Data'!G88,$B$1),"")</f>
        <v/>
      </c>
      <c r="T89" s="60" t="str">
        <f>IF(SUM('Control Sample Data'!H$3:H$98)&gt;10,IF(AND(ISNUMBER('Control Sample Data'!H88),'Control Sample Data'!H88&lt;$B$1, 'Control Sample Data'!H88&gt;0),'Control Sample Data'!H88,$B$1),"")</f>
        <v/>
      </c>
      <c r="U89" s="60" t="str">
        <f>IF(SUM('Control Sample Data'!I$3:I$98)&gt;10,IF(AND(ISNUMBER('Control Sample Data'!I88),'Control Sample Data'!I88&lt;$B$1, 'Control Sample Data'!I88&gt;0),'Control Sample Data'!I88,$B$1),"")</f>
        <v/>
      </c>
      <c r="V89" s="60" t="str">
        <f>IF(SUM('Control Sample Data'!J$3:J$98)&gt;10,IF(AND(ISNUMBER('Control Sample Data'!J88),'Control Sample Data'!J88&lt;$B$1, 'Control Sample Data'!J88&gt;0),'Control Sample Data'!J88,$B$1),"")</f>
        <v/>
      </c>
      <c r="W89" s="60" t="str">
        <f>IF(SUM('Control Sample Data'!K$3:K$98)&gt;10,IF(AND(ISNUMBER('Control Sample Data'!K88),'Control Sample Data'!K88&lt;$B$1, 'Control Sample Data'!K88&gt;0),'Control Sample Data'!K88,$B$1),"")</f>
        <v/>
      </c>
      <c r="X89" s="60" t="str">
        <f>IF(SUM('Control Sample Data'!L$3:L$98)&gt;10,IF(AND(ISNUMBER('Control Sample Data'!L88),'Control Sample Data'!L88&lt;$B$1, 'Control Sample Data'!L88&gt;0),'Control Sample Data'!L88,$B$1),"")</f>
        <v/>
      </c>
      <c r="Y89" s="60" t="str">
        <f>IF(SUM('Control Sample Data'!M$3:M$98)&gt;10,IF(AND(ISNUMBER('Control Sample Data'!M88),'Control Sample Data'!M88&lt;$B$1, 'Control Sample Data'!M88&gt;0),'Control Sample Data'!M88,$B$1),"")</f>
        <v/>
      </c>
      <c r="AT89" s="74">
        <f t="shared" si="64"/>
        <v>1.9700000000000024</v>
      </c>
      <c r="AU89" s="74">
        <f t="shared" si="65"/>
        <v>1.9050000000000011</v>
      </c>
      <c r="AV89" s="74">
        <f t="shared" si="66"/>
        <v>1.8500000000000014</v>
      </c>
      <c r="AW89" s="74" t="str">
        <f t="shared" si="67"/>
        <v/>
      </c>
      <c r="AX89" s="74" t="str">
        <f t="shared" si="68"/>
        <v/>
      </c>
      <c r="AY89" s="74" t="str">
        <f t="shared" si="69"/>
        <v/>
      </c>
      <c r="AZ89" s="74" t="str">
        <f t="shared" si="70"/>
        <v/>
      </c>
      <c r="BA89" s="74" t="str">
        <f t="shared" si="71"/>
        <v/>
      </c>
      <c r="BB89" s="74" t="str">
        <f t="shared" si="72"/>
        <v/>
      </c>
      <c r="BC89" s="74" t="str">
        <f t="shared" si="73"/>
        <v/>
      </c>
      <c r="BD89" s="74">
        <f t="shared" si="74"/>
        <v>3.7233333333333327</v>
      </c>
      <c r="BE89" s="74">
        <f t="shared" si="75"/>
        <v>3.6316666666666677</v>
      </c>
      <c r="BF89" s="74">
        <f t="shared" si="76"/>
        <v>3.7650000000000006</v>
      </c>
      <c r="BG89" s="74" t="str">
        <f t="shared" si="77"/>
        <v/>
      </c>
      <c r="BH89" s="74" t="str">
        <f t="shared" si="78"/>
        <v/>
      </c>
      <c r="BI89" s="74" t="str">
        <f t="shared" si="79"/>
        <v/>
      </c>
      <c r="BJ89" s="74" t="str">
        <f t="shared" si="80"/>
        <v/>
      </c>
      <c r="BK89" s="74" t="str">
        <f t="shared" si="81"/>
        <v/>
      </c>
      <c r="BL89" s="74" t="str">
        <f t="shared" si="82"/>
        <v/>
      </c>
      <c r="BM89" s="74" t="str">
        <f t="shared" si="83"/>
        <v/>
      </c>
      <c r="BN89" s="62">
        <f t="shared" si="84"/>
        <v>1.908333333333335</v>
      </c>
      <c r="BO89" s="62">
        <f t="shared" si="85"/>
        <v>3.706666666666667</v>
      </c>
      <c r="BP89" s="9">
        <f t="shared" si="86"/>
        <v>0.25525303142679789</v>
      </c>
      <c r="BQ89" s="9">
        <f t="shared" si="87"/>
        <v>0.26701635201196267</v>
      </c>
      <c r="BR89" s="9">
        <f t="shared" si="88"/>
        <v>0.27739236801696093</v>
      </c>
      <c r="BS89" s="9" t="str">
        <f t="shared" si="89"/>
        <v/>
      </c>
      <c r="BT89" s="9" t="str">
        <f t="shared" si="90"/>
        <v/>
      </c>
      <c r="BU89" s="9" t="str">
        <f t="shared" si="91"/>
        <v/>
      </c>
      <c r="BV89" s="9" t="str">
        <f t="shared" si="92"/>
        <v/>
      </c>
      <c r="BW89" s="9" t="str">
        <f t="shared" si="93"/>
        <v/>
      </c>
      <c r="BX89" s="9" t="str">
        <f t="shared" si="94"/>
        <v/>
      </c>
      <c r="BY89" s="9" t="str">
        <f t="shared" si="95"/>
        <v/>
      </c>
      <c r="BZ89" s="9">
        <f t="shared" si="96"/>
        <v>7.5712046058754534E-2</v>
      </c>
      <c r="CA89" s="9">
        <f t="shared" si="97"/>
        <v>8.0678794259527647E-2</v>
      </c>
      <c r="CB89" s="9">
        <f t="shared" si="98"/>
        <v>7.3556671076172933E-2</v>
      </c>
      <c r="CC89" s="9" t="str">
        <f t="shared" si="99"/>
        <v/>
      </c>
      <c r="CD89" s="9" t="str">
        <f t="shared" si="100"/>
        <v/>
      </c>
      <c r="CE89" s="9" t="str">
        <f t="shared" si="101"/>
        <v/>
      </c>
      <c r="CF89" s="9" t="str">
        <f t="shared" si="102"/>
        <v/>
      </c>
      <c r="CG89" s="9" t="str">
        <f t="shared" si="103"/>
        <v/>
      </c>
      <c r="CH89" s="9" t="str">
        <f t="shared" si="104"/>
        <v/>
      </c>
      <c r="CI89" s="9" t="str">
        <f t="shared" si="105"/>
        <v/>
      </c>
    </row>
    <row r="90" spans="1:87">
      <c r="A90" s="188"/>
      <c r="B90" s="57" t="str">
        <f>IF('Gene Table'!D89="","",'Gene Table'!D89)</f>
        <v>NM_002046</v>
      </c>
      <c r="C90" s="57" t="s">
        <v>1832</v>
      </c>
      <c r="D90" s="60">
        <f>IF(SUM('Test Sample Data'!D$3:D$98)&gt;10,IF(AND(ISNUMBER('Test Sample Data'!D89),'Test Sample Data'!D89&lt;$B$1, 'Test Sample Data'!D89&gt;0),'Test Sample Data'!D89,$B$1),"")</f>
        <v>20.54</v>
      </c>
      <c r="E90" s="60">
        <f>IF(SUM('Test Sample Data'!E$3:E$98)&gt;10,IF(AND(ISNUMBER('Test Sample Data'!E89),'Test Sample Data'!E89&lt;$B$1, 'Test Sample Data'!E89&gt;0),'Test Sample Data'!E89,$B$1),"")</f>
        <v>20.64</v>
      </c>
      <c r="F90" s="60">
        <f>IF(SUM('Test Sample Data'!F$3:F$98)&gt;10,IF(AND(ISNUMBER('Test Sample Data'!F89),'Test Sample Data'!F89&lt;$B$1, 'Test Sample Data'!F89&gt;0),'Test Sample Data'!F89,$B$1),"")</f>
        <v>20.65</v>
      </c>
      <c r="G90" s="60" t="str">
        <f>IF(SUM('Test Sample Data'!G$3:G$98)&gt;10,IF(AND(ISNUMBER('Test Sample Data'!G89),'Test Sample Data'!G89&lt;$B$1, 'Test Sample Data'!G89&gt;0),'Test Sample Data'!G89,$B$1),"")</f>
        <v/>
      </c>
      <c r="H90" s="60" t="str">
        <f>IF(SUM('Test Sample Data'!H$3:H$98)&gt;10,IF(AND(ISNUMBER('Test Sample Data'!H89),'Test Sample Data'!H89&lt;$B$1, 'Test Sample Data'!H89&gt;0),'Test Sample Data'!H89,$B$1),"")</f>
        <v/>
      </c>
      <c r="I90" s="60" t="str">
        <f>IF(SUM('Test Sample Data'!I$3:I$98)&gt;10,IF(AND(ISNUMBER('Test Sample Data'!I89),'Test Sample Data'!I89&lt;$B$1, 'Test Sample Data'!I89&gt;0),'Test Sample Data'!I89,$B$1),"")</f>
        <v/>
      </c>
      <c r="J90" s="60" t="str">
        <f>IF(SUM('Test Sample Data'!J$3:J$98)&gt;10,IF(AND(ISNUMBER('Test Sample Data'!J89),'Test Sample Data'!J89&lt;$B$1, 'Test Sample Data'!J89&gt;0),'Test Sample Data'!J89,$B$1),"")</f>
        <v/>
      </c>
      <c r="K90" s="60" t="str">
        <f>IF(SUM('Test Sample Data'!K$3:K$98)&gt;10,IF(AND(ISNUMBER('Test Sample Data'!K89),'Test Sample Data'!K89&lt;$B$1, 'Test Sample Data'!K89&gt;0),'Test Sample Data'!K89,$B$1),"")</f>
        <v/>
      </c>
      <c r="L90" s="60" t="str">
        <f>IF(SUM('Test Sample Data'!L$3:L$98)&gt;10,IF(AND(ISNUMBER('Test Sample Data'!L89),'Test Sample Data'!L89&lt;$B$1, 'Test Sample Data'!L89&gt;0),'Test Sample Data'!L89,$B$1),"")</f>
        <v/>
      </c>
      <c r="M90" s="60" t="str">
        <f>IF(SUM('Test Sample Data'!M$3:M$98)&gt;10,IF(AND(ISNUMBER('Test Sample Data'!M89),'Test Sample Data'!M89&lt;$B$1, 'Test Sample Data'!M89&gt;0),'Test Sample Data'!M89,$B$1),"")</f>
        <v/>
      </c>
      <c r="N90" s="60" t="str">
        <f>'Gene Table'!D89</f>
        <v>NM_002046</v>
      </c>
      <c r="O90" s="57" t="s">
        <v>1832</v>
      </c>
      <c r="P90" s="60">
        <f>IF(SUM('Control Sample Data'!D$3:D$98)&gt;10,IF(AND(ISNUMBER('Control Sample Data'!D89),'Control Sample Data'!D89&lt;$B$1, 'Control Sample Data'!D89&gt;0),'Control Sample Data'!D89,$B$1),"")</f>
        <v>23.02</v>
      </c>
      <c r="Q90" s="60">
        <f>IF(SUM('Control Sample Data'!E$3:E$98)&gt;10,IF(AND(ISNUMBER('Control Sample Data'!E89),'Control Sample Data'!E89&lt;$B$1, 'Control Sample Data'!E89&gt;0),'Control Sample Data'!E89,$B$1),"")</f>
        <v>23.05</v>
      </c>
      <c r="R90" s="60">
        <f>IF(SUM('Control Sample Data'!F$3:F$98)&gt;10,IF(AND(ISNUMBER('Control Sample Data'!F89),'Control Sample Data'!F89&lt;$B$1, 'Control Sample Data'!F89&gt;0),'Control Sample Data'!F89,$B$1),"")</f>
        <v>23.19</v>
      </c>
      <c r="S90" s="60" t="str">
        <f>IF(SUM('Control Sample Data'!G$3:G$98)&gt;10,IF(AND(ISNUMBER('Control Sample Data'!G89),'Control Sample Data'!G89&lt;$B$1, 'Control Sample Data'!G89&gt;0),'Control Sample Data'!G89,$B$1),"")</f>
        <v/>
      </c>
      <c r="T90" s="60" t="str">
        <f>IF(SUM('Control Sample Data'!H$3:H$98)&gt;10,IF(AND(ISNUMBER('Control Sample Data'!H89),'Control Sample Data'!H89&lt;$B$1, 'Control Sample Data'!H89&gt;0),'Control Sample Data'!H89,$B$1),"")</f>
        <v/>
      </c>
      <c r="U90" s="60" t="str">
        <f>IF(SUM('Control Sample Data'!I$3:I$98)&gt;10,IF(AND(ISNUMBER('Control Sample Data'!I89),'Control Sample Data'!I89&lt;$B$1, 'Control Sample Data'!I89&gt;0),'Control Sample Data'!I89,$B$1),"")</f>
        <v/>
      </c>
      <c r="V90" s="60" t="str">
        <f>IF(SUM('Control Sample Data'!J$3:J$98)&gt;10,IF(AND(ISNUMBER('Control Sample Data'!J89),'Control Sample Data'!J89&lt;$B$1, 'Control Sample Data'!J89&gt;0),'Control Sample Data'!J89,$B$1),"")</f>
        <v/>
      </c>
      <c r="W90" s="60" t="str">
        <f>IF(SUM('Control Sample Data'!K$3:K$98)&gt;10,IF(AND(ISNUMBER('Control Sample Data'!K89),'Control Sample Data'!K89&lt;$B$1, 'Control Sample Data'!K89&gt;0),'Control Sample Data'!K89,$B$1),"")</f>
        <v/>
      </c>
      <c r="X90" s="60" t="str">
        <f>IF(SUM('Control Sample Data'!L$3:L$98)&gt;10,IF(AND(ISNUMBER('Control Sample Data'!L89),'Control Sample Data'!L89&lt;$B$1, 'Control Sample Data'!L89&gt;0),'Control Sample Data'!L89,$B$1),"")</f>
        <v/>
      </c>
      <c r="Y90" s="60" t="str">
        <f>IF(SUM('Control Sample Data'!M$3:M$98)&gt;10,IF(AND(ISNUMBER('Control Sample Data'!M89),'Control Sample Data'!M89&lt;$B$1, 'Control Sample Data'!M89&gt;0),'Control Sample Data'!M89,$B$1),"")</f>
        <v/>
      </c>
      <c r="AT90" s="74">
        <f t="shared" si="64"/>
        <v>-2.5199999999999996</v>
      </c>
      <c r="AU90" s="74">
        <f t="shared" si="65"/>
        <v>-2.504999999999999</v>
      </c>
      <c r="AV90" s="74">
        <f t="shared" si="66"/>
        <v>-2.5100000000000016</v>
      </c>
      <c r="AW90" s="74" t="str">
        <f t="shared" si="67"/>
        <v/>
      </c>
      <c r="AX90" s="74" t="str">
        <f t="shared" si="68"/>
        <v/>
      </c>
      <c r="AY90" s="74" t="str">
        <f t="shared" si="69"/>
        <v/>
      </c>
      <c r="AZ90" s="74" t="str">
        <f t="shared" si="70"/>
        <v/>
      </c>
      <c r="BA90" s="74" t="str">
        <f t="shared" si="71"/>
        <v/>
      </c>
      <c r="BB90" s="74" t="str">
        <f t="shared" si="72"/>
        <v/>
      </c>
      <c r="BC90" s="74" t="str">
        <f t="shared" si="73"/>
        <v/>
      </c>
      <c r="BD90" s="74">
        <f t="shared" si="74"/>
        <v>-1.2566666666666677</v>
      </c>
      <c r="BE90" s="74">
        <f t="shared" si="75"/>
        <v>-1.2583333333333329</v>
      </c>
      <c r="BF90" s="74">
        <f t="shared" si="76"/>
        <v>-1.2149999999999999</v>
      </c>
      <c r="BG90" s="74" t="str">
        <f t="shared" si="77"/>
        <v/>
      </c>
      <c r="BH90" s="74" t="str">
        <f t="shared" si="78"/>
        <v/>
      </c>
      <c r="BI90" s="74" t="str">
        <f t="shared" si="79"/>
        <v/>
      </c>
      <c r="BJ90" s="74" t="str">
        <f t="shared" si="80"/>
        <v/>
      </c>
      <c r="BK90" s="74" t="str">
        <f t="shared" si="81"/>
        <v/>
      </c>
      <c r="BL90" s="74" t="str">
        <f t="shared" si="82"/>
        <v/>
      </c>
      <c r="BM90" s="74" t="str">
        <f t="shared" si="83"/>
        <v/>
      </c>
      <c r="BN90" s="62">
        <f t="shared" si="84"/>
        <v>-2.5116666666666667</v>
      </c>
      <c r="BO90" s="62">
        <f t="shared" si="85"/>
        <v>-1.2433333333333334</v>
      </c>
      <c r="BP90" s="9">
        <f t="shared" si="86"/>
        <v>5.7358209920633074</v>
      </c>
      <c r="BQ90" s="9">
        <f t="shared" si="87"/>
        <v>5.6764934248015253</v>
      </c>
      <c r="BR90" s="9">
        <f t="shared" si="88"/>
        <v>5.6962007823882921</v>
      </c>
      <c r="BS90" s="9" t="str">
        <f t="shared" si="89"/>
        <v/>
      </c>
      <c r="BT90" s="9" t="str">
        <f t="shared" si="90"/>
        <v/>
      </c>
      <c r="BU90" s="9" t="str">
        <f t="shared" si="91"/>
        <v/>
      </c>
      <c r="BV90" s="9" t="str">
        <f t="shared" si="92"/>
        <v/>
      </c>
      <c r="BW90" s="9" t="str">
        <f t="shared" si="93"/>
        <v/>
      </c>
      <c r="BX90" s="9" t="str">
        <f t="shared" si="94"/>
        <v/>
      </c>
      <c r="BY90" s="9" t="str">
        <f t="shared" si="95"/>
        <v/>
      </c>
      <c r="BZ90" s="9">
        <f t="shared" si="96"/>
        <v>2.3894302703120402</v>
      </c>
      <c r="CA90" s="9">
        <f t="shared" si="97"/>
        <v>2.3921922434748066</v>
      </c>
      <c r="CB90" s="9">
        <f t="shared" si="98"/>
        <v>2.3214078287674398</v>
      </c>
      <c r="CC90" s="9" t="str">
        <f t="shared" si="99"/>
        <v/>
      </c>
      <c r="CD90" s="9" t="str">
        <f t="shared" si="100"/>
        <v/>
      </c>
      <c r="CE90" s="9" t="str">
        <f t="shared" si="101"/>
        <v/>
      </c>
      <c r="CF90" s="9" t="str">
        <f t="shared" si="102"/>
        <v/>
      </c>
      <c r="CG90" s="9" t="str">
        <f t="shared" si="103"/>
        <v/>
      </c>
      <c r="CH90" s="9" t="str">
        <f t="shared" si="104"/>
        <v/>
      </c>
      <c r="CI90" s="9" t="str">
        <f t="shared" si="105"/>
        <v/>
      </c>
    </row>
    <row r="91" spans="1:87">
      <c r="A91" s="188"/>
      <c r="B91" s="57" t="str">
        <f>IF('Gene Table'!D90="","",'Gene Table'!D90)</f>
        <v>NM_001101</v>
      </c>
      <c r="C91" s="57" t="s">
        <v>1833</v>
      </c>
      <c r="D91" s="60">
        <f>IF(SUM('Test Sample Data'!D$3:D$98)&gt;10,IF(AND(ISNUMBER('Test Sample Data'!D90),'Test Sample Data'!D90&lt;$B$1, 'Test Sample Data'!D90&gt;0),'Test Sample Data'!D90,$B$1),"")</f>
        <v>17.989999999999998</v>
      </c>
      <c r="E91" s="60">
        <f>IF(SUM('Test Sample Data'!E$3:E$98)&gt;10,IF(AND(ISNUMBER('Test Sample Data'!E90),'Test Sample Data'!E90&lt;$B$1, 'Test Sample Data'!E90&gt;0),'Test Sample Data'!E90,$B$1),"")</f>
        <v>18.07</v>
      </c>
      <c r="F91" s="60">
        <f>IF(SUM('Test Sample Data'!F$3:F$98)&gt;10,IF(AND(ISNUMBER('Test Sample Data'!F90),'Test Sample Data'!F90&lt;$B$1, 'Test Sample Data'!F90&gt;0),'Test Sample Data'!F90,$B$1),"")</f>
        <v>18.05</v>
      </c>
      <c r="G91" s="60" t="str">
        <f>IF(SUM('Test Sample Data'!G$3:G$98)&gt;10,IF(AND(ISNUMBER('Test Sample Data'!G90),'Test Sample Data'!G90&lt;$B$1, 'Test Sample Data'!G90&gt;0),'Test Sample Data'!G90,$B$1),"")</f>
        <v/>
      </c>
      <c r="H91" s="60" t="str">
        <f>IF(SUM('Test Sample Data'!H$3:H$98)&gt;10,IF(AND(ISNUMBER('Test Sample Data'!H90),'Test Sample Data'!H90&lt;$B$1, 'Test Sample Data'!H90&gt;0),'Test Sample Data'!H90,$B$1),"")</f>
        <v/>
      </c>
      <c r="I91" s="60" t="str">
        <f>IF(SUM('Test Sample Data'!I$3:I$98)&gt;10,IF(AND(ISNUMBER('Test Sample Data'!I90),'Test Sample Data'!I90&lt;$B$1, 'Test Sample Data'!I90&gt;0),'Test Sample Data'!I90,$B$1),"")</f>
        <v/>
      </c>
      <c r="J91" s="60" t="str">
        <f>IF(SUM('Test Sample Data'!J$3:J$98)&gt;10,IF(AND(ISNUMBER('Test Sample Data'!J90),'Test Sample Data'!J90&lt;$B$1, 'Test Sample Data'!J90&gt;0),'Test Sample Data'!J90,$B$1),"")</f>
        <v/>
      </c>
      <c r="K91" s="60" t="str">
        <f>IF(SUM('Test Sample Data'!K$3:K$98)&gt;10,IF(AND(ISNUMBER('Test Sample Data'!K90),'Test Sample Data'!K90&lt;$B$1, 'Test Sample Data'!K90&gt;0),'Test Sample Data'!K90,$B$1),"")</f>
        <v/>
      </c>
      <c r="L91" s="60" t="str">
        <f>IF(SUM('Test Sample Data'!L$3:L$98)&gt;10,IF(AND(ISNUMBER('Test Sample Data'!L90),'Test Sample Data'!L90&lt;$B$1, 'Test Sample Data'!L90&gt;0),'Test Sample Data'!L90,$B$1),"")</f>
        <v/>
      </c>
      <c r="M91" s="60" t="str">
        <f>IF(SUM('Test Sample Data'!M$3:M$98)&gt;10,IF(AND(ISNUMBER('Test Sample Data'!M90),'Test Sample Data'!M90&lt;$B$1, 'Test Sample Data'!M90&gt;0),'Test Sample Data'!M90,$B$1),"")</f>
        <v/>
      </c>
      <c r="N91" s="60" t="str">
        <f>'Gene Table'!D90</f>
        <v>NM_001101</v>
      </c>
      <c r="O91" s="57" t="s">
        <v>1833</v>
      </c>
      <c r="P91" s="60">
        <f>IF(SUM('Control Sample Data'!D$3:D$98)&gt;10,IF(AND(ISNUMBER('Control Sample Data'!D90),'Control Sample Data'!D90&lt;$B$1, 'Control Sample Data'!D90&gt;0),'Control Sample Data'!D90,$B$1),"")</f>
        <v>21.06</v>
      </c>
      <c r="Q91" s="60">
        <f>IF(SUM('Control Sample Data'!E$3:E$98)&gt;10,IF(AND(ISNUMBER('Control Sample Data'!E90),'Control Sample Data'!E90&lt;$B$1, 'Control Sample Data'!E90&gt;0),'Control Sample Data'!E90,$B$1),"")</f>
        <v>21.09</v>
      </c>
      <c r="R91" s="60">
        <f>IF(SUM('Control Sample Data'!F$3:F$98)&gt;10,IF(AND(ISNUMBER('Control Sample Data'!F90),'Control Sample Data'!F90&lt;$B$1, 'Control Sample Data'!F90&gt;0),'Control Sample Data'!F90,$B$1),"")</f>
        <v>21.17</v>
      </c>
      <c r="S91" s="60" t="str">
        <f>IF(SUM('Control Sample Data'!G$3:G$98)&gt;10,IF(AND(ISNUMBER('Control Sample Data'!G90),'Control Sample Data'!G90&lt;$B$1, 'Control Sample Data'!G90&gt;0),'Control Sample Data'!G90,$B$1),"")</f>
        <v/>
      </c>
      <c r="T91" s="60" t="str">
        <f>IF(SUM('Control Sample Data'!H$3:H$98)&gt;10,IF(AND(ISNUMBER('Control Sample Data'!H90),'Control Sample Data'!H90&lt;$B$1, 'Control Sample Data'!H90&gt;0),'Control Sample Data'!H90,$B$1),"")</f>
        <v/>
      </c>
      <c r="U91" s="60" t="str">
        <f>IF(SUM('Control Sample Data'!I$3:I$98)&gt;10,IF(AND(ISNUMBER('Control Sample Data'!I90),'Control Sample Data'!I90&lt;$B$1, 'Control Sample Data'!I90&gt;0),'Control Sample Data'!I90,$B$1),"")</f>
        <v/>
      </c>
      <c r="V91" s="60" t="str">
        <f>IF(SUM('Control Sample Data'!J$3:J$98)&gt;10,IF(AND(ISNUMBER('Control Sample Data'!J90),'Control Sample Data'!J90&lt;$B$1, 'Control Sample Data'!J90&gt;0),'Control Sample Data'!J90,$B$1),"")</f>
        <v/>
      </c>
      <c r="W91" s="60" t="str">
        <f>IF(SUM('Control Sample Data'!K$3:K$98)&gt;10,IF(AND(ISNUMBER('Control Sample Data'!K90),'Control Sample Data'!K90&lt;$B$1, 'Control Sample Data'!K90&gt;0),'Control Sample Data'!K90,$B$1),"")</f>
        <v/>
      </c>
      <c r="X91" s="60" t="str">
        <f>IF(SUM('Control Sample Data'!L$3:L$98)&gt;10,IF(AND(ISNUMBER('Control Sample Data'!L90),'Control Sample Data'!L90&lt;$B$1, 'Control Sample Data'!L90&gt;0),'Control Sample Data'!L90,$B$1),"")</f>
        <v/>
      </c>
      <c r="Y91" s="60" t="str">
        <f>IF(SUM('Control Sample Data'!M$3:M$98)&gt;10,IF(AND(ISNUMBER('Control Sample Data'!M90),'Control Sample Data'!M90&lt;$B$1, 'Control Sample Data'!M90&gt;0),'Control Sample Data'!M90,$B$1),"")</f>
        <v/>
      </c>
      <c r="AT91" s="74">
        <f t="shared" si="64"/>
        <v>-5.07</v>
      </c>
      <c r="AU91" s="74">
        <f t="shared" si="65"/>
        <v>-5.0749999999999993</v>
      </c>
      <c r="AV91" s="74">
        <f t="shared" si="66"/>
        <v>-5.1099999999999994</v>
      </c>
      <c r="AW91" s="74" t="str">
        <f t="shared" si="67"/>
        <v/>
      </c>
      <c r="AX91" s="74" t="str">
        <f t="shared" si="68"/>
        <v/>
      </c>
      <c r="AY91" s="74" t="str">
        <f t="shared" si="69"/>
        <v/>
      </c>
      <c r="AZ91" s="74" t="str">
        <f t="shared" si="70"/>
        <v/>
      </c>
      <c r="BA91" s="74" t="str">
        <f t="shared" si="71"/>
        <v/>
      </c>
      <c r="BB91" s="74" t="str">
        <f t="shared" si="72"/>
        <v/>
      </c>
      <c r="BC91" s="74" t="str">
        <f t="shared" si="73"/>
        <v/>
      </c>
      <c r="BD91" s="74">
        <f t="shared" si="74"/>
        <v>-3.2166666666666686</v>
      </c>
      <c r="BE91" s="74">
        <f t="shared" si="75"/>
        <v>-3.2183333333333337</v>
      </c>
      <c r="BF91" s="74">
        <f t="shared" si="76"/>
        <v>-3.2349999999999994</v>
      </c>
      <c r="BG91" s="74" t="str">
        <f t="shared" si="77"/>
        <v/>
      </c>
      <c r="BH91" s="74" t="str">
        <f t="shared" si="78"/>
        <v/>
      </c>
      <c r="BI91" s="74" t="str">
        <f t="shared" si="79"/>
        <v/>
      </c>
      <c r="BJ91" s="74" t="str">
        <f t="shared" si="80"/>
        <v/>
      </c>
      <c r="BK91" s="74" t="str">
        <f t="shared" si="81"/>
        <v/>
      </c>
      <c r="BL91" s="74" t="str">
        <f t="shared" si="82"/>
        <v/>
      </c>
      <c r="BM91" s="74" t="str">
        <f t="shared" si="83"/>
        <v/>
      </c>
      <c r="BN91" s="62">
        <f t="shared" si="84"/>
        <v>-5.085</v>
      </c>
      <c r="BO91" s="62">
        <f t="shared" si="85"/>
        <v>-3.223333333333334</v>
      </c>
      <c r="BP91" s="9">
        <f t="shared" si="86"/>
        <v>33.590933875938155</v>
      </c>
      <c r="BQ91" s="9">
        <f t="shared" si="87"/>
        <v>33.707553150554723</v>
      </c>
      <c r="BR91" s="9">
        <f t="shared" si="88"/>
        <v>34.53530356814165</v>
      </c>
      <c r="BS91" s="9" t="str">
        <f t="shared" si="89"/>
        <v/>
      </c>
      <c r="BT91" s="9" t="str">
        <f t="shared" si="90"/>
        <v/>
      </c>
      <c r="BU91" s="9" t="str">
        <f t="shared" si="91"/>
        <v/>
      </c>
      <c r="BV91" s="9" t="str">
        <f t="shared" si="92"/>
        <v/>
      </c>
      <c r="BW91" s="9" t="str">
        <f t="shared" si="93"/>
        <v/>
      </c>
      <c r="BX91" s="9" t="str">
        <f t="shared" si="94"/>
        <v/>
      </c>
      <c r="BY91" s="9" t="str">
        <f t="shared" si="95"/>
        <v/>
      </c>
      <c r="BZ91" s="9">
        <f t="shared" si="96"/>
        <v>9.2963646956627262</v>
      </c>
      <c r="CA91" s="9">
        <f t="shared" si="97"/>
        <v>9.3071104831082661</v>
      </c>
      <c r="CB91" s="9">
        <f t="shared" si="98"/>
        <v>9.4152538977501337</v>
      </c>
      <c r="CC91" s="9" t="str">
        <f t="shared" si="99"/>
        <v/>
      </c>
      <c r="CD91" s="9" t="str">
        <f t="shared" si="100"/>
        <v/>
      </c>
      <c r="CE91" s="9" t="str">
        <f t="shared" si="101"/>
        <v/>
      </c>
      <c r="CF91" s="9" t="str">
        <f t="shared" si="102"/>
        <v/>
      </c>
      <c r="CG91" s="9" t="str">
        <f t="shared" si="103"/>
        <v/>
      </c>
      <c r="CH91" s="9" t="str">
        <f t="shared" si="104"/>
        <v/>
      </c>
      <c r="CI91" s="9" t="str">
        <f t="shared" si="105"/>
        <v/>
      </c>
    </row>
    <row r="92" spans="1:87" ht="14.25" customHeight="1">
      <c r="A92" s="188"/>
      <c r="B92" s="57" t="str">
        <f>IF('Gene Table'!D91="","",'Gene Table'!D91)</f>
        <v>NM_004048</v>
      </c>
      <c r="C92" s="57" t="s">
        <v>1834</v>
      </c>
      <c r="D92" s="60">
        <f>IF(SUM('Test Sample Data'!D$3:D$98)&gt;10,IF(AND(ISNUMBER('Test Sample Data'!D91),'Test Sample Data'!D91&lt;$B$1, 'Test Sample Data'!D91&gt;0),'Test Sample Data'!D91,$B$1),"")</f>
        <v>18.39</v>
      </c>
      <c r="E92" s="60">
        <f>IF(SUM('Test Sample Data'!E$3:E$98)&gt;10,IF(AND(ISNUMBER('Test Sample Data'!E91),'Test Sample Data'!E91&lt;$B$1, 'Test Sample Data'!E91&gt;0),'Test Sample Data'!E91,$B$1),"")</f>
        <v>18.41</v>
      </c>
      <c r="F92" s="60">
        <f>IF(SUM('Test Sample Data'!F$3:F$98)&gt;10,IF(AND(ISNUMBER('Test Sample Data'!F91),'Test Sample Data'!F91&lt;$B$1, 'Test Sample Data'!F91&gt;0),'Test Sample Data'!F91,$B$1),"")</f>
        <v>18.440000000000001</v>
      </c>
      <c r="G92" s="60" t="str">
        <f>IF(SUM('Test Sample Data'!G$3:G$98)&gt;10,IF(AND(ISNUMBER('Test Sample Data'!G91),'Test Sample Data'!G91&lt;$B$1, 'Test Sample Data'!G91&gt;0),'Test Sample Data'!G91,$B$1),"")</f>
        <v/>
      </c>
      <c r="H92" s="60" t="str">
        <f>IF(SUM('Test Sample Data'!H$3:H$98)&gt;10,IF(AND(ISNUMBER('Test Sample Data'!H91),'Test Sample Data'!H91&lt;$B$1, 'Test Sample Data'!H91&gt;0),'Test Sample Data'!H91,$B$1),"")</f>
        <v/>
      </c>
      <c r="I92" s="60" t="str">
        <f>IF(SUM('Test Sample Data'!I$3:I$98)&gt;10,IF(AND(ISNUMBER('Test Sample Data'!I91),'Test Sample Data'!I91&lt;$B$1, 'Test Sample Data'!I91&gt;0),'Test Sample Data'!I91,$B$1),"")</f>
        <v/>
      </c>
      <c r="J92" s="60" t="str">
        <f>IF(SUM('Test Sample Data'!J$3:J$98)&gt;10,IF(AND(ISNUMBER('Test Sample Data'!J91),'Test Sample Data'!J91&lt;$B$1, 'Test Sample Data'!J91&gt;0),'Test Sample Data'!J91,$B$1),"")</f>
        <v/>
      </c>
      <c r="K92" s="60" t="str">
        <f>IF(SUM('Test Sample Data'!K$3:K$98)&gt;10,IF(AND(ISNUMBER('Test Sample Data'!K91),'Test Sample Data'!K91&lt;$B$1, 'Test Sample Data'!K91&gt;0),'Test Sample Data'!K91,$B$1),"")</f>
        <v/>
      </c>
      <c r="L92" s="60" t="str">
        <f>IF(SUM('Test Sample Data'!L$3:L$98)&gt;10,IF(AND(ISNUMBER('Test Sample Data'!L91),'Test Sample Data'!L91&lt;$B$1, 'Test Sample Data'!L91&gt;0),'Test Sample Data'!L91,$B$1),"")</f>
        <v/>
      </c>
      <c r="M92" s="60" t="str">
        <f>IF(SUM('Test Sample Data'!M$3:M$98)&gt;10,IF(AND(ISNUMBER('Test Sample Data'!M91),'Test Sample Data'!M91&lt;$B$1, 'Test Sample Data'!M91&gt;0),'Test Sample Data'!M91,$B$1),"")</f>
        <v/>
      </c>
      <c r="N92" s="60" t="str">
        <f>'Gene Table'!D91</f>
        <v>NM_004048</v>
      </c>
      <c r="O92" s="57" t="s">
        <v>1834</v>
      </c>
      <c r="P92" s="60">
        <f>IF(SUM('Control Sample Data'!D$3:D$98)&gt;10,IF(AND(ISNUMBER('Control Sample Data'!D91),'Control Sample Data'!D91&lt;$B$1, 'Control Sample Data'!D91&gt;0),'Control Sample Data'!D91,$B$1),"")</f>
        <v>20.260000000000002</v>
      </c>
      <c r="Q92" s="60">
        <f>IF(SUM('Control Sample Data'!E$3:E$98)&gt;10,IF(AND(ISNUMBER('Control Sample Data'!E91),'Control Sample Data'!E91&lt;$B$1, 'Control Sample Data'!E91&gt;0),'Control Sample Data'!E91,$B$1),"")</f>
        <v>20.329999999999998</v>
      </c>
      <c r="R92" s="60">
        <f>IF(SUM('Control Sample Data'!F$3:F$98)&gt;10,IF(AND(ISNUMBER('Control Sample Data'!F91),'Control Sample Data'!F91&lt;$B$1, 'Control Sample Data'!F91&gt;0),'Control Sample Data'!F91,$B$1),"")</f>
        <v>20.45</v>
      </c>
      <c r="S92" s="60" t="str">
        <f>IF(SUM('Control Sample Data'!G$3:G$98)&gt;10,IF(AND(ISNUMBER('Control Sample Data'!G91),'Control Sample Data'!G91&lt;$B$1, 'Control Sample Data'!G91&gt;0),'Control Sample Data'!G91,$B$1),"")</f>
        <v/>
      </c>
      <c r="T92" s="60" t="str">
        <f>IF(SUM('Control Sample Data'!H$3:H$98)&gt;10,IF(AND(ISNUMBER('Control Sample Data'!H91),'Control Sample Data'!H91&lt;$B$1, 'Control Sample Data'!H91&gt;0),'Control Sample Data'!H91,$B$1),"")</f>
        <v/>
      </c>
      <c r="U92" s="60" t="str">
        <f>IF(SUM('Control Sample Data'!I$3:I$98)&gt;10,IF(AND(ISNUMBER('Control Sample Data'!I91),'Control Sample Data'!I91&lt;$B$1, 'Control Sample Data'!I91&gt;0),'Control Sample Data'!I91,$B$1),"")</f>
        <v/>
      </c>
      <c r="V92" s="60" t="str">
        <f>IF(SUM('Control Sample Data'!J$3:J$98)&gt;10,IF(AND(ISNUMBER('Control Sample Data'!J91),'Control Sample Data'!J91&lt;$B$1, 'Control Sample Data'!J91&gt;0),'Control Sample Data'!J91,$B$1),"")</f>
        <v/>
      </c>
      <c r="W92" s="60" t="str">
        <f>IF(SUM('Control Sample Data'!K$3:K$98)&gt;10,IF(AND(ISNUMBER('Control Sample Data'!K91),'Control Sample Data'!K91&lt;$B$1, 'Control Sample Data'!K91&gt;0),'Control Sample Data'!K91,$B$1),"")</f>
        <v/>
      </c>
      <c r="X92" s="60" t="str">
        <f>IF(SUM('Control Sample Data'!L$3:L$98)&gt;10,IF(AND(ISNUMBER('Control Sample Data'!L91),'Control Sample Data'!L91&lt;$B$1, 'Control Sample Data'!L91&gt;0),'Control Sample Data'!L91,$B$1),"")</f>
        <v/>
      </c>
      <c r="Y92" s="60" t="str">
        <f>IF(SUM('Control Sample Data'!M$3:M$98)&gt;10,IF(AND(ISNUMBER('Control Sample Data'!M91),'Control Sample Data'!M91&lt;$B$1, 'Control Sample Data'!M91&gt;0),'Control Sample Data'!M91,$B$1),"")</f>
        <v/>
      </c>
      <c r="AT92" s="74">
        <f t="shared" si="64"/>
        <v>-4.6699999999999982</v>
      </c>
      <c r="AU92" s="74">
        <f t="shared" si="65"/>
        <v>-4.7349999999999994</v>
      </c>
      <c r="AV92" s="74">
        <f t="shared" si="66"/>
        <v>-4.7199999999999989</v>
      </c>
      <c r="AW92" s="74" t="str">
        <f t="shared" si="67"/>
        <v/>
      </c>
      <c r="AX92" s="74" t="str">
        <f t="shared" si="68"/>
        <v/>
      </c>
      <c r="AY92" s="74" t="str">
        <f t="shared" si="69"/>
        <v/>
      </c>
      <c r="AZ92" s="74" t="str">
        <f t="shared" si="70"/>
        <v/>
      </c>
      <c r="BA92" s="74" t="str">
        <f t="shared" si="71"/>
        <v/>
      </c>
      <c r="BB92" s="74" t="str">
        <f t="shared" si="72"/>
        <v/>
      </c>
      <c r="BC92" s="74" t="str">
        <f t="shared" si="73"/>
        <v/>
      </c>
      <c r="BD92" s="74">
        <f t="shared" si="74"/>
        <v>-4.0166666666666657</v>
      </c>
      <c r="BE92" s="74">
        <f t="shared" si="75"/>
        <v>-3.9783333333333353</v>
      </c>
      <c r="BF92" s="74">
        <f t="shared" si="76"/>
        <v>-3.9550000000000018</v>
      </c>
      <c r="BG92" s="74" t="str">
        <f t="shared" si="77"/>
        <v/>
      </c>
      <c r="BH92" s="74" t="str">
        <f t="shared" si="78"/>
        <v/>
      </c>
      <c r="BI92" s="74" t="str">
        <f t="shared" si="79"/>
        <v/>
      </c>
      <c r="BJ92" s="74" t="str">
        <f t="shared" si="80"/>
        <v/>
      </c>
      <c r="BK92" s="74" t="str">
        <f t="shared" si="81"/>
        <v/>
      </c>
      <c r="BL92" s="74" t="str">
        <f t="shared" si="82"/>
        <v/>
      </c>
      <c r="BM92" s="74" t="str">
        <f t="shared" si="83"/>
        <v/>
      </c>
      <c r="BN92" s="62">
        <f t="shared" si="84"/>
        <v>-4.7083333333333321</v>
      </c>
      <c r="BO92" s="62">
        <f t="shared" si="85"/>
        <v>-3.9833333333333343</v>
      </c>
      <c r="BP92" s="9">
        <f t="shared" si="86"/>
        <v>25.457167480157366</v>
      </c>
      <c r="BQ92" s="9">
        <f t="shared" si="87"/>
        <v>26.630359510768773</v>
      </c>
      <c r="BR92" s="9">
        <f t="shared" si="88"/>
        <v>26.354912552562318</v>
      </c>
      <c r="BS92" s="9" t="str">
        <f t="shared" si="89"/>
        <v/>
      </c>
      <c r="BT92" s="9" t="str">
        <f t="shared" si="90"/>
        <v/>
      </c>
      <c r="BU92" s="9" t="str">
        <f t="shared" si="91"/>
        <v/>
      </c>
      <c r="BV92" s="9" t="str">
        <f t="shared" si="92"/>
        <v/>
      </c>
      <c r="BW92" s="9" t="str">
        <f t="shared" si="93"/>
        <v/>
      </c>
      <c r="BX92" s="9" t="str">
        <f t="shared" si="94"/>
        <v/>
      </c>
      <c r="BY92" s="9" t="str">
        <f t="shared" si="95"/>
        <v/>
      </c>
      <c r="BZ92" s="9">
        <f t="shared" si="96"/>
        <v>16.18591104483075</v>
      </c>
      <c r="CA92" s="9">
        <f t="shared" si="97"/>
        <v>15.761504346424138</v>
      </c>
      <c r="CB92" s="9">
        <f t="shared" si="98"/>
        <v>15.508637070961061</v>
      </c>
      <c r="CC92" s="9" t="str">
        <f t="shared" si="99"/>
        <v/>
      </c>
      <c r="CD92" s="9" t="str">
        <f t="shared" si="100"/>
        <v/>
      </c>
      <c r="CE92" s="9" t="str">
        <f t="shared" si="101"/>
        <v/>
      </c>
      <c r="CF92" s="9" t="str">
        <f t="shared" si="102"/>
        <v/>
      </c>
      <c r="CG92" s="9" t="str">
        <f t="shared" si="103"/>
        <v/>
      </c>
      <c r="CH92" s="9" t="str">
        <f t="shared" si="104"/>
        <v/>
      </c>
      <c r="CI92" s="9" t="str">
        <f t="shared" si="105"/>
        <v/>
      </c>
    </row>
    <row r="93" spans="1:87" ht="14.25" customHeight="1">
      <c r="A93" s="188"/>
      <c r="B93" s="57" t="str">
        <f>IF('Gene Table'!D92="","",'Gene Table'!D92)</f>
        <v>NM_012423</v>
      </c>
      <c r="C93" s="57" t="s">
        <v>1835</v>
      </c>
      <c r="D93" s="60">
        <f>IF(SUM('Test Sample Data'!D$3:D$98)&gt;10,IF(AND(ISNUMBER('Test Sample Data'!D92),'Test Sample Data'!D92&lt;$B$1, 'Test Sample Data'!D92&gt;0),'Test Sample Data'!D92,$B$1),"")</f>
        <v>35</v>
      </c>
      <c r="E93" s="60">
        <f>IF(SUM('Test Sample Data'!E$3:E$98)&gt;10,IF(AND(ISNUMBER('Test Sample Data'!E92),'Test Sample Data'!E92&lt;$B$1, 'Test Sample Data'!E92&gt;0),'Test Sample Data'!E92,$B$1),"")</f>
        <v>35</v>
      </c>
      <c r="F93" s="60">
        <f>IF(SUM('Test Sample Data'!F$3:F$98)&gt;10,IF(AND(ISNUMBER('Test Sample Data'!F92),'Test Sample Data'!F92&lt;$B$1, 'Test Sample Data'!F92&gt;0),'Test Sample Data'!F92,$B$1),"")</f>
        <v>35</v>
      </c>
      <c r="G93" s="60" t="str">
        <f>IF(SUM('Test Sample Data'!G$3:G$98)&gt;10,IF(AND(ISNUMBER('Test Sample Data'!G92),'Test Sample Data'!G92&lt;$B$1, 'Test Sample Data'!G92&gt;0),'Test Sample Data'!G92,$B$1),"")</f>
        <v/>
      </c>
      <c r="H93" s="60" t="str">
        <f>IF(SUM('Test Sample Data'!H$3:H$98)&gt;10,IF(AND(ISNUMBER('Test Sample Data'!H92),'Test Sample Data'!H92&lt;$B$1, 'Test Sample Data'!H92&gt;0),'Test Sample Data'!H92,$B$1),"")</f>
        <v/>
      </c>
      <c r="I93" s="60" t="str">
        <f>IF(SUM('Test Sample Data'!I$3:I$98)&gt;10,IF(AND(ISNUMBER('Test Sample Data'!I92),'Test Sample Data'!I92&lt;$B$1, 'Test Sample Data'!I92&gt;0),'Test Sample Data'!I92,$B$1),"")</f>
        <v/>
      </c>
      <c r="J93" s="60" t="str">
        <f>IF(SUM('Test Sample Data'!J$3:J$98)&gt;10,IF(AND(ISNUMBER('Test Sample Data'!J92),'Test Sample Data'!J92&lt;$B$1, 'Test Sample Data'!J92&gt;0),'Test Sample Data'!J92,$B$1),"")</f>
        <v/>
      </c>
      <c r="K93" s="60" t="str">
        <f>IF(SUM('Test Sample Data'!K$3:K$98)&gt;10,IF(AND(ISNUMBER('Test Sample Data'!K92),'Test Sample Data'!K92&lt;$B$1, 'Test Sample Data'!K92&gt;0),'Test Sample Data'!K92,$B$1),"")</f>
        <v/>
      </c>
      <c r="L93" s="60" t="str">
        <f>IF(SUM('Test Sample Data'!L$3:L$98)&gt;10,IF(AND(ISNUMBER('Test Sample Data'!L92),'Test Sample Data'!L92&lt;$B$1, 'Test Sample Data'!L92&gt;0),'Test Sample Data'!L92,$B$1),"")</f>
        <v/>
      </c>
      <c r="M93" s="60" t="str">
        <f>IF(SUM('Test Sample Data'!M$3:M$98)&gt;10,IF(AND(ISNUMBER('Test Sample Data'!M92),'Test Sample Data'!M92&lt;$B$1, 'Test Sample Data'!M92&gt;0),'Test Sample Data'!M92,$B$1),"")</f>
        <v/>
      </c>
      <c r="N93" s="60" t="str">
        <f>'Gene Table'!D92</f>
        <v>NM_012423</v>
      </c>
      <c r="O93" s="57" t="s">
        <v>1835</v>
      </c>
      <c r="P93" s="60">
        <f>IF(SUM('Control Sample Data'!D$3:D$98)&gt;10,IF(AND(ISNUMBER('Control Sample Data'!D92),'Control Sample Data'!D92&lt;$B$1, 'Control Sample Data'!D92&gt;0),'Control Sample Data'!D92,$B$1),"")</f>
        <v>35</v>
      </c>
      <c r="Q93" s="60">
        <f>IF(SUM('Control Sample Data'!E$3:E$98)&gt;10,IF(AND(ISNUMBER('Control Sample Data'!E92),'Control Sample Data'!E92&lt;$B$1, 'Control Sample Data'!E92&gt;0),'Control Sample Data'!E92,$B$1),"")</f>
        <v>35</v>
      </c>
      <c r="R93" s="60">
        <f>IF(SUM('Control Sample Data'!F$3:F$98)&gt;10,IF(AND(ISNUMBER('Control Sample Data'!F92),'Control Sample Data'!F92&lt;$B$1, 'Control Sample Data'!F92&gt;0),'Control Sample Data'!F92,$B$1),"")</f>
        <v>35</v>
      </c>
      <c r="S93" s="60" t="str">
        <f>IF(SUM('Control Sample Data'!G$3:G$98)&gt;10,IF(AND(ISNUMBER('Control Sample Data'!G92),'Control Sample Data'!G92&lt;$B$1, 'Control Sample Data'!G92&gt;0),'Control Sample Data'!G92,$B$1),"")</f>
        <v/>
      </c>
      <c r="T93" s="60" t="str">
        <f>IF(SUM('Control Sample Data'!H$3:H$98)&gt;10,IF(AND(ISNUMBER('Control Sample Data'!H92),'Control Sample Data'!H92&lt;$B$1, 'Control Sample Data'!H92&gt;0),'Control Sample Data'!H92,$B$1),"")</f>
        <v/>
      </c>
      <c r="U93" s="60" t="str">
        <f>IF(SUM('Control Sample Data'!I$3:I$98)&gt;10,IF(AND(ISNUMBER('Control Sample Data'!I92),'Control Sample Data'!I92&lt;$B$1, 'Control Sample Data'!I92&gt;0),'Control Sample Data'!I92,$B$1),"")</f>
        <v/>
      </c>
      <c r="V93" s="60" t="str">
        <f>IF(SUM('Control Sample Data'!J$3:J$98)&gt;10,IF(AND(ISNUMBER('Control Sample Data'!J92),'Control Sample Data'!J92&lt;$B$1, 'Control Sample Data'!J92&gt;0),'Control Sample Data'!J92,$B$1),"")</f>
        <v/>
      </c>
      <c r="W93" s="60" t="str">
        <f>IF(SUM('Control Sample Data'!K$3:K$98)&gt;10,IF(AND(ISNUMBER('Control Sample Data'!K92),'Control Sample Data'!K92&lt;$B$1, 'Control Sample Data'!K92&gt;0),'Control Sample Data'!K92,$B$1),"")</f>
        <v/>
      </c>
      <c r="X93" s="60" t="str">
        <f>IF(SUM('Control Sample Data'!L$3:L$98)&gt;10,IF(AND(ISNUMBER('Control Sample Data'!L92),'Control Sample Data'!L92&lt;$B$1, 'Control Sample Data'!L92&gt;0),'Control Sample Data'!L92,$B$1),"")</f>
        <v/>
      </c>
      <c r="Y93" s="60" t="str">
        <f>IF(SUM('Control Sample Data'!M$3:M$98)&gt;10,IF(AND(ISNUMBER('Control Sample Data'!M92),'Control Sample Data'!M92&lt;$B$1, 'Control Sample Data'!M92&gt;0),'Control Sample Data'!M92,$B$1),"")</f>
        <v/>
      </c>
      <c r="AT93" s="74">
        <f t="shared" si="64"/>
        <v>11.940000000000001</v>
      </c>
      <c r="AU93" s="74">
        <f t="shared" si="65"/>
        <v>11.855</v>
      </c>
      <c r="AV93" s="74">
        <f t="shared" si="66"/>
        <v>11.84</v>
      </c>
      <c r="AW93" s="74" t="str">
        <f t="shared" si="67"/>
        <v/>
      </c>
      <c r="AX93" s="74" t="str">
        <f t="shared" si="68"/>
        <v/>
      </c>
      <c r="AY93" s="74" t="str">
        <f t="shared" si="69"/>
        <v/>
      </c>
      <c r="AZ93" s="74" t="str">
        <f t="shared" si="70"/>
        <v/>
      </c>
      <c r="BA93" s="74" t="str">
        <f t="shared" si="71"/>
        <v/>
      </c>
      <c r="BB93" s="74" t="str">
        <f t="shared" si="72"/>
        <v/>
      </c>
      <c r="BC93" s="74" t="str">
        <f t="shared" si="73"/>
        <v/>
      </c>
      <c r="BD93" s="74">
        <f t="shared" si="74"/>
        <v>10.723333333333333</v>
      </c>
      <c r="BE93" s="74">
        <f t="shared" si="75"/>
        <v>10.691666666666666</v>
      </c>
      <c r="BF93" s="74">
        <f t="shared" si="76"/>
        <v>10.594999999999999</v>
      </c>
      <c r="BG93" s="74" t="str">
        <f t="shared" si="77"/>
        <v/>
      </c>
      <c r="BH93" s="74" t="str">
        <f t="shared" si="78"/>
        <v/>
      </c>
      <c r="BI93" s="74" t="str">
        <f t="shared" si="79"/>
        <v/>
      </c>
      <c r="BJ93" s="74" t="str">
        <f t="shared" si="80"/>
        <v/>
      </c>
      <c r="BK93" s="74" t="str">
        <f t="shared" si="81"/>
        <v/>
      </c>
      <c r="BL93" s="74" t="str">
        <f t="shared" si="82"/>
        <v/>
      </c>
      <c r="BM93" s="74" t="str">
        <f t="shared" si="83"/>
        <v/>
      </c>
      <c r="BN93" s="62">
        <f t="shared" si="84"/>
        <v>11.878333333333336</v>
      </c>
      <c r="BO93" s="62">
        <f t="shared" si="85"/>
        <v>10.67</v>
      </c>
      <c r="BP93" s="9">
        <f t="shared" si="86"/>
        <v>2.5450824239285158E-4</v>
      </c>
      <c r="BQ93" s="9">
        <f t="shared" si="87"/>
        <v>2.6995377278326866E-4</v>
      </c>
      <c r="BR93" s="9">
        <f t="shared" si="88"/>
        <v>2.7277518019341298E-4</v>
      </c>
      <c r="BS93" s="9" t="str">
        <f t="shared" si="89"/>
        <v/>
      </c>
      <c r="BT93" s="9" t="str">
        <f t="shared" si="90"/>
        <v/>
      </c>
      <c r="BU93" s="9" t="str">
        <f t="shared" si="91"/>
        <v/>
      </c>
      <c r="BV93" s="9" t="str">
        <f t="shared" si="92"/>
        <v/>
      </c>
      <c r="BW93" s="9" t="str">
        <f t="shared" si="93"/>
        <v/>
      </c>
      <c r="BX93" s="9" t="str">
        <f t="shared" si="94"/>
        <v/>
      </c>
      <c r="BY93" s="9" t="str">
        <f t="shared" si="95"/>
        <v/>
      </c>
      <c r="BZ93" s="9">
        <f t="shared" si="96"/>
        <v>5.9150035983401969E-4</v>
      </c>
      <c r="CA93" s="9">
        <f t="shared" si="97"/>
        <v>6.0462712909054722E-4</v>
      </c>
      <c r="CB93" s="9">
        <f t="shared" si="98"/>
        <v>6.4652778827900342E-4</v>
      </c>
      <c r="CC93" s="9" t="str">
        <f t="shared" si="99"/>
        <v/>
      </c>
      <c r="CD93" s="9" t="str">
        <f t="shared" si="100"/>
        <v/>
      </c>
      <c r="CE93" s="9" t="str">
        <f t="shared" si="101"/>
        <v/>
      </c>
      <c r="CF93" s="9" t="str">
        <f t="shared" si="102"/>
        <v/>
      </c>
      <c r="CG93" s="9" t="str">
        <f t="shared" si="103"/>
        <v/>
      </c>
      <c r="CH93" s="9" t="str">
        <f t="shared" si="104"/>
        <v/>
      </c>
      <c r="CI93" s="9" t="str">
        <f t="shared" si="105"/>
        <v/>
      </c>
    </row>
    <row r="94" spans="1:87" ht="12.75" customHeight="1">
      <c r="A94" s="188"/>
      <c r="B94" s="57" t="str">
        <f>IF('Gene Table'!D93="","",'Gene Table'!D93)</f>
        <v>NM_000194</v>
      </c>
      <c r="C94" s="57" t="s">
        <v>1836</v>
      </c>
      <c r="D94" s="60">
        <f>IF(SUM('Test Sample Data'!D$3:D$98)&gt;10,IF(AND(ISNUMBER('Test Sample Data'!D93),'Test Sample Data'!D93&lt;$B$1, 'Test Sample Data'!D93&gt;0),'Test Sample Data'!D93,$B$1),"")</f>
        <v>23.24</v>
      </c>
      <c r="E94" s="60">
        <f>IF(SUM('Test Sample Data'!E$3:E$98)&gt;10,IF(AND(ISNUMBER('Test Sample Data'!E93),'Test Sample Data'!E93&lt;$B$1, 'Test Sample Data'!E93&gt;0),'Test Sample Data'!E93,$B$1),"")</f>
        <v>23.35</v>
      </c>
      <c r="F94" s="60">
        <f>IF(SUM('Test Sample Data'!F$3:F$98)&gt;10,IF(AND(ISNUMBER('Test Sample Data'!F93),'Test Sample Data'!F93&lt;$B$1, 'Test Sample Data'!F93&gt;0),'Test Sample Data'!F93,$B$1),"")</f>
        <v>23.42</v>
      </c>
      <c r="G94" s="60" t="str">
        <f>IF(SUM('Test Sample Data'!G$3:G$98)&gt;10,IF(AND(ISNUMBER('Test Sample Data'!G93),'Test Sample Data'!G93&lt;$B$1, 'Test Sample Data'!G93&gt;0),'Test Sample Data'!G93,$B$1),"")</f>
        <v/>
      </c>
      <c r="H94" s="60" t="str">
        <f>IF(SUM('Test Sample Data'!H$3:H$98)&gt;10,IF(AND(ISNUMBER('Test Sample Data'!H93),'Test Sample Data'!H93&lt;$B$1, 'Test Sample Data'!H93&gt;0),'Test Sample Data'!H93,$B$1),"")</f>
        <v/>
      </c>
      <c r="I94" s="60" t="str">
        <f>IF(SUM('Test Sample Data'!I$3:I$98)&gt;10,IF(AND(ISNUMBER('Test Sample Data'!I93),'Test Sample Data'!I93&lt;$B$1, 'Test Sample Data'!I93&gt;0),'Test Sample Data'!I93,$B$1),"")</f>
        <v/>
      </c>
      <c r="J94" s="60" t="str">
        <f>IF(SUM('Test Sample Data'!J$3:J$98)&gt;10,IF(AND(ISNUMBER('Test Sample Data'!J93),'Test Sample Data'!J93&lt;$B$1, 'Test Sample Data'!J93&gt;0),'Test Sample Data'!J93,$B$1),"")</f>
        <v/>
      </c>
      <c r="K94" s="60" t="str">
        <f>IF(SUM('Test Sample Data'!K$3:K$98)&gt;10,IF(AND(ISNUMBER('Test Sample Data'!K93),'Test Sample Data'!K93&lt;$B$1, 'Test Sample Data'!K93&gt;0),'Test Sample Data'!K93,$B$1),"")</f>
        <v/>
      </c>
      <c r="L94" s="60" t="str">
        <f>IF(SUM('Test Sample Data'!L$3:L$98)&gt;10,IF(AND(ISNUMBER('Test Sample Data'!L93),'Test Sample Data'!L93&lt;$B$1, 'Test Sample Data'!L93&gt;0),'Test Sample Data'!L93,$B$1),"")</f>
        <v/>
      </c>
      <c r="M94" s="60" t="str">
        <f>IF(SUM('Test Sample Data'!M$3:M$98)&gt;10,IF(AND(ISNUMBER('Test Sample Data'!M93),'Test Sample Data'!M93&lt;$B$1, 'Test Sample Data'!M93&gt;0),'Test Sample Data'!M93,$B$1),"")</f>
        <v/>
      </c>
      <c r="N94" s="60" t="str">
        <f>'Gene Table'!D93</f>
        <v>NM_000194</v>
      </c>
      <c r="O94" s="57" t="s">
        <v>1836</v>
      </c>
      <c r="P94" s="60">
        <f>IF(SUM('Control Sample Data'!D$3:D$98)&gt;10,IF(AND(ISNUMBER('Control Sample Data'!D93),'Control Sample Data'!D93&lt;$B$1, 'Control Sample Data'!D93&gt;0),'Control Sample Data'!D93,$B$1),"")</f>
        <v>23.13</v>
      </c>
      <c r="Q94" s="60">
        <f>IF(SUM('Control Sample Data'!E$3:E$98)&gt;10,IF(AND(ISNUMBER('Control Sample Data'!E93),'Control Sample Data'!E93&lt;$B$1, 'Control Sample Data'!E93&gt;0),'Control Sample Data'!E93,$B$1),"")</f>
        <v>23.2</v>
      </c>
      <c r="R94" s="60">
        <f>IF(SUM('Control Sample Data'!F$3:F$98)&gt;10,IF(AND(ISNUMBER('Control Sample Data'!F93),'Control Sample Data'!F93&lt;$B$1, 'Control Sample Data'!F93&gt;0),'Control Sample Data'!F93,$B$1),"")</f>
        <v>23.31</v>
      </c>
      <c r="S94" s="60" t="str">
        <f>IF(SUM('Control Sample Data'!G$3:G$98)&gt;10,IF(AND(ISNUMBER('Control Sample Data'!G93),'Control Sample Data'!G93&lt;$B$1, 'Control Sample Data'!G93&gt;0),'Control Sample Data'!G93,$B$1),"")</f>
        <v/>
      </c>
      <c r="T94" s="60" t="str">
        <f>IF(SUM('Control Sample Data'!H$3:H$98)&gt;10,IF(AND(ISNUMBER('Control Sample Data'!H93),'Control Sample Data'!H93&lt;$B$1, 'Control Sample Data'!H93&gt;0),'Control Sample Data'!H93,$B$1),"")</f>
        <v/>
      </c>
      <c r="U94" s="60" t="str">
        <f>IF(SUM('Control Sample Data'!I$3:I$98)&gt;10,IF(AND(ISNUMBER('Control Sample Data'!I93),'Control Sample Data'!I93&lt;$B$1, 'Control Sample Data'!I93&gt;0),'Control Sample Data'!I93,$B$1),"")</f>
        <v/>
      </c>
      <c r="V94" s="60" t="str">
        <f>IF(SUM('Control Sample Data'!J$3:J$98)&gt;10,IF(AND(ISNUMBER('Control Sample Data'!J93),'Control Sample Data'!J93&lt;$B$1, 'Control Sample Data'!J93&gt;0),'Control Sample Data'!J93,$B$1),"")</f>
        <v/>
      </c>
      <c r="W94" s="60" t="str">
        <f>IF(SUM('Control Sample Data'!K$3:K$98)&gt;10,IF(AND(ISNUMBER('Control Sample Data'!K93),'Control Sample Data'!K93&lt;$B$1, 'Control Sample Data'!K93&gt;0),'Control Sample Data'!K93,$B$1),"")</f>
        <v/>
      </c>
      <c r="X94" s="60" t="str">
        <f>IF(SUM('Control Sample Data'!L$3:L$98)&gt;10,IF(AND(ISNUMBER('Control Sample Data'!L93),'Control Sample Data'!L93&lt;$B$1, 'Control Sample Data'!L93&gt;0),'Control Sample Data'!L93,$B$1),"")</f>
        <v/>
      </c>
      <c r="Y94" s="60" t="str">
        <f>IF(SUM('Control Sample Data'!M$3:M$98)&gt;10,IF(AND(ISNUMBER('Control Sample Data'!M93),'Control Sample Data'!M93&lt;$B$1, 'Control Sample Data'!M93&gt;0),'Control Sample Data'!M93,$B$1),"")</f>
        <v/>
      </c>
      <c r="AT94" s="74">
        <f t="shared" si="64"/>
        <v>0.17999999999999972</v>
      </c>
      <c r="AU94" s="74">
        <f t="shared" si="65"/>
        <v>0.20500000000000185</v>
      </c>
      <c r="AV94" s="74">
        <f t="shared" si="66"/>
        <v>0.26000000000000156</v>
      </c>
      <c r="AW94" s="74" t="str">
        <f t="shared" si="67"/>
        <v/>
      </c>
      <c r="AX94" s="74" t="str">
        <f t="shared" si="68"/>
        <v/>
      </c>
      <c r="AY94" s="74" t="str">
        <f t="shared" si="69"/>
        <v/>
      </c>
      <c r="AZ94" s="74" t="str">
        <f t="shared" si="70"/>
        <v/>
      </c>
      <c r="BA94" s="74" t="str">
        <f t="shared" si="71"/>
        <v/>
      </c>
      <c r="BB94" s="74" t="str">
        <f t="shared" si="72"/>
        <v/>
      </c>
      <c r="BC94" s="74" t="str">
        <f t="shared" si="73"/>
        <v/>
      </c>
      <c r="BD94" s="74">
        <f t="shared" si="74"/>
        <v>-1.1466666666666683</v>
      </c>
      <c r="BE94" s="74">
        <f t="shared" si="75"/>
        <v>-1.1083333333333343</v>
      </c>
      <c r="BF94" s="74">
        <f t="shared" si="76"/>
        <v>-1.0950000000000024</v>
      </c>
      <c r="BG94" s="74" t="str">
        <f t="shared" si="77"/>
        <v/>
      </c>
      <c r="BH94" s="74" t="str">
        <f t="shared" si="78"/>
        <v/>
      </c>
      <c r="BI94" s="74" t="str">
        <f t="shared" si="79"/>
        <v/>
      </c>
      <c r="BJ94" s="74" t="str">
        <f t="shared" si="80"/>
        <v/>
      </c>
      <c r="BK94" s="74" t="str">
        <f t="shared" si="81"/>
        <v/>
      </c>
      <c r="BL94" s="74" t="str">
        <f t="shared" si="82"/>
        <v/>
      </c>
      <c r="BM94" s="74" t="str">
        <f t="shared" si="83"/>
        <v/>
      </c>
      <c r="BN94" s="62">
        <f t="shared" si="84"/>
        <v>0.21500000000000105</v>
      </c>
      <c r="BO94" s="62">
        <f t="shared" si="85"/>
        <v>-1.1166666666666683</v>
      </c>
      <c r="BP94" s="9">
        <f t="shared" si="86"/>
        <v>0.88270299629065507</v>
      </c>
      <c r="BQ94" s="9">
        <f t="shared" si="87"/>
        <v>0.86753868715206683</v>
      </c>
      <c r="BR94" s="9">
        <f t="shared" si="88"/>
        <v>0.83508791942836846</v>
      </c>
      <c r="BS94" s="9" t="str">
        <f t="shared" si="89"/>
        <v/>
      </c>
      <c r="BT94" s="9" t="str">
        <f t="shared" si="90"/>
        <v/>
      </c>
      <c r="BU94" s="9" t="str">
        <f t="shared" si="91"/>
        <v/>
      </c>
      <c r="BV94" s="9" t="str">
        <f t="shared" si="92"/>
        <v/>
      </c>
      <c r="BW94" s="9" t="str">
        <f t="shared" si="93"/>
        <v/>
      </c>
      <c r="BX94" s="9" t="str">
        <f t="shared" si="94"/>
        <v/>
      </c>
      <c r="BY94" s="9" t="str">
        <f t="shared" si="95"/>
        <v/>
      </c>
      <c r="BZ94" s="9">
        <f t="shared" si="96"/>
        <v>2.2140175631906196</v>
      </c>
      <c r="CA94" s="9">
        <f t="shared" si="97"/>
        <v>2.1559643660857115</v>
      </c>
      <c r="CB94" s="9">
        <f t="shared" si="98"/>
        <v>2.1361308160957067</v>
      </c>
      <c r="CC94" s="9" t="str">
        <f t="shared" si="99"/>
        <v/>
      </c>
      <c r="CD94" s="9" t="str">
        <f t="shared" si="100"/>
        <v/>
      </c>
      <c r="CE94" s="9" t="str">
        <f t="shared" si="101"/>
        <v/>
      </c>
      <c r="CF94" s="9" t="str">
        <f t="shared" si="102"/>
        <v/>
      </c>
      <c r="CG94" s="9" t="str">
        <f t="shared" si="103"/>
        <v/>
      </c>
      <c r="CH94" s="9" t="str">
        <f t="shared" si="104"/>
        <v/>
      </c>
      <c r="CI94" s="9" t="str">
        <f t="shared" si="105"/>
        <v/>
      </c>
    </row>
    <row r="95" spans="1:87">
      <c r="A95" s="188"/>
      <c r="B95" s="57" t="str">
        <f>IF('Gene Table'!D94="","",'Gene Table'!D94)</f>
        <v>NR_003286</v>
      </c>
      <c r="C95" s="57" t="s">
        <v>1837</v>
      </c>
      <c r="D95" s="60">
        <f>IF(SUM('Test Sample Data'!D$3:D$98)&gt;10,IF(AND(ISNUMBER('Test Sample Data'!D94),'Test Sample Data'!D94&lt;$B$1, 'Test Sample Data'!D94&gt;0),'Test Sample Data'!D94,$B$1),"")</f>
        <v>23.2</v>
      </c>
      <c r="E95" s="60">
        <f>IF(SUM('Test Sample Data'!E$3:E$98)&gt;10,IF(AND(ISNUMBER('Test Sample Data'!E94),'Test Sample Data'!E94&lt;$B$1, 'Test Sample Data'!E94&gt;0),'Test Sample Data'!E94,$B$1),"")</f>
        <v>23.4</v>
      </c>
      <c r="F95" s="60">
        <f>IF(SUM('Test Sample Data'!F$3:F$98)&gt;10,IF(AND(ISNUMBER('Test Sample Data'!F94),'Test Sample Data'!F94&lt;$B$1, 'Test Sample Data'!F94&gt;0),'Test Sample Data'!F94,$B$1),"")</f>
        <v>23.4</v>
      </c>
      <c r="G95" s="60" t="str">
        <f>IF(SUM('Test Sample Data'!G$3:G$98)&gt;10,IF(AND(ISNUMBER('Test Sample Data'!G94),'Test Sample Data'!G94&lt;$B$1, 'Test Sample Data'!G94&gt;0),'Test Sample Data'!G94,$B$1),"")</f>
        <v/>
      </c>
      <c r="H95" s="60" t="str">
        <f>IF(SUM('Test Sample Data'!H$3:H$98)&gt;10,IF(AND(ISNUMBER('Test Sample Data'!H94),'Test Sample Data'!H94&lt;$B$1, 'Test Sample Data'!H94&gt;0),'Test Sample Data'!H94,$B$1),"")</f>
        <v/>
      </c>
      <c r="I95" s="60" t="str">
        <f>IF(SUM('Test Sample Data'!I$3:I$98)&gt;10,IF(AND(ISNUMBER('Test Sample Data'!I94),'Test Sample Data'!I94&lt;$B$1, 'Test Sample Data'!I94&gt;0),'Test Sample Data'!I94,$B$1),"")</f>
        <v/>
      </c>
      <c r="J95" s="60" t="str">
        <f>IF(SUM('Test Sample Data'!J$3:J$98)&gt;10,IF(AND(ISNUMBER('Test Sample Data'!J94),'Test Sample Data'!J94&lt;$B$1, 'Test Sample Data'!J94&gt;0),'Test Sample Data'!J94,$B$1),"")</f>
        <v/>
      </c>
      <c r="K95" s="60" t="str">
        <f>IF(SUM('Test Sample Data'!K$3:K$98)&gt;10,IF(AND(ISNUMBER('Test Sample Data'!K94),'Test Sample Data'!K94&lt;$B$1, 'Test Sample Data'!K94&gt;0),'Test Sample Data'!K94,$B$1),"")</f>
        <v/>
      </c>
      <c r="L95" s="60" t="str">
        <f>IF(SUM('Test Sample Data'!L$3:L$98)&gt;10,IF(AND(ISNUMBER('Test Sample Data'!L94),'Test Sample Data'!L94&lt;$B$1, 'Test Sample Data'!L94&gt;0),'Test Sample Data'!L94,$B$1),"")</f>
        <v/>
      </c>
      <c r="M95" s="60" t="str">
        <f>IF(SUM('Test Sample Data'!M$3:M$98)&gt;10,IF(AND(ISNUMBER('Test Sample Data'!M94),'Test Sample Data'!M94&lt;$B$1, 'Test Sample Data'!M94&gt;0),'Test Sample Data'!M94,$B$1),"")</f>
        <v/>
      </c>
      <c r="N95" s="60" t="str">
        <f>'Gene Table'!D94</f>
        <v>NR_003286</v>
      </c>
      <c r="O95" s="57" t="s">
        <v>1837</v>
      </c>
      <c r="P95" s="60">
        <f>IF(SUM('Control Sample Data'!D$3:D$98)&gt;10,IF(AND(ISNUMBER('Control Sample Data'!D94),'Control Sample Data'!D94&lt;$B$1, 'Control Sample Data'!D94&gt;0),'Control Sample Data'!D94,$B$1),"")</f>
        <v>23.19</v>
      </c>
      <c r="Q95" s="60">
        <f>IF(SUM('Control Sample Data'!E$3:E$98)&gt;10,IF(AND(ISNUMBER('Control Sample Data'!E94),'Control Sample Data'!E94&lt;$B$1, 'Control Sample Data'!E94&gt;0),'Control Sample Data'!E94,$B$1),"")</f>
        <v>23.18</v>
      </c>
      <c r="R95" s="60">
        <f>IF(SUM('Control Sample Data'!F$3:F$98)&gt;10,IF(AND(ISNUMBER('Control Sample Data'!F94),'Control Sample Data'!F94&lt;$B$1, 'Control Sample Data'!F94&gt;0),'Control Sample Data'!F94,$B$1),"")</f>
        <v>23.31</v>
      </c>
      <c r="S95" s="60" t="str">
        <f>IF(SUM('Control Sample Data'!G$3:G$98)&gt;10,IF(AND(ISNUMBER('Control Sample Data'!G94),'Control Sample Data'!G94&lt;$B$1, 'Control Sample Data'!G94&gt;0),'Control Sample Data'!G94,$B$1),"")</f>
        <v/>
      </c>
      <c r="T95" s="60" t="str">
        <f>IF(SUM('Control Sample Data'!H$3:H$98)&gt;10,IF(AND(ISNUMBER('Control Sample Data'!H94),'Control Sample Data'!H94&lt;$B$1, 'Control Sample Data'!H94&gt;0),'Control Sample Data'!H94,$B$1),"")</f>
        <v/>
      </c>
      <c r="U95" s="60" t="str">
        <f>IF(SUM('Control Sample Data'!I$3:I$98)&gt;10,IF(AND(ISNUMBER('Control Sample Data'!I94),'Control Sample Data'!I94&lt;$B$1, 'Control Sample Data'!I94&gt;0),'Control Sample Data'!I94,$B$1),"")</f>
        <v/>
      </c>
      <c r="V95" s="60" t="str">
        <f>IF(SUM('Control Sample Data'!J$3:J$98)&gt;10,IF(AND(ISNUMBER('Control Sample Data'!J94),'Control Sample Data'!J94&lt;$B$1, 'Control Sample Data'!J94&gt;0),'Control Sample Data'!J94,$B$1),"")</f>
        <v/>
      </c>
      <c r="W95" s="60" t="str">
        <f>IF(SUM('Control Sample Data'!K$3:K$98)&gt;10,IF(AND(ISNUMBER('Control Sample Data'!K94),'Control Sample Data'!K94&lt;$B$1, 'Control Sample Data'!K94&gt;0),'Control Sample Data'!K94,$B$1),"")</f>
        <v/>
      </c>
      <c r="X95" s="60" t="str">
        <f>IF(SUM('Control Sample Data'!L$3:L$98)&gt;10,IF(AND(ISNUMBER('Control Sample Data'!L94),'Control Sample Data'!L94&lt;$B$1, 'Control Sample Data'!L94&gt;0),'Control Sample Data'!L94,$B$1),"")</f>
        <v/>
      </c>
      <c r="Y95" s="60" t="str">
        <f>IF(SUM('Control Sample Data'!M$3:M$98)&gt;10,IF(AND(ISNUMBER('Control Sample Data'!M94),'Control Sample Data'!M94&lt;$B$1, 'Control Sample Data'!M94&gt;0),'Control Sample Data'!M94,$B$1),"")</f>
        <v/>
      </c>
      <c r="AT95" s="74">
        <f t="shared" si="64"/>
        <v>0.14000000000000057</v>
      </c>
      <c r="AU95" s="74">
        <f t="shared" si="65"/>
        <v>0.25499999999999901</v>
      </c>
      <c r="AV95" s="74">
        <f t="shared" si="66"/>
        <v>0.23999999999999844</v>
      </c>
      <c r="AW95" s="74" t="str">
        <f t="shared" si="67"/>
        <v/>
      </c>
      <c r="AX95" s="74" t="str">
        <f t="shared" si="68"/>
        <v/>
      </c>
      <c r="AY95" s="74" t="str">
        <f t="shared" si="69"/>
        <v/>
      </c>
      <c r="AZ95" s="74" t="str">
        <f t="shared" si="70"/>
        <v/>
      </c>
      <c r="BA95" s="74" t="str">
        <f t="shared" si="71"/>
        <v/>
      </c>
      <c r="BB95" s="74" t="str">
        <f t="shared" si="72"/>
        <v/>
      </c>
      <c r="BC95" s="74" t="str">
        <f t="shared" si="73"/>
        <v/>
      </c>
      <c r="BD95" s="74">
        <f t="shared" si="74"/>
        <v>-1.086666666666666</v>
      </c>
      <c r="BE95" s="74">
        <f t="shared" si="75"/>
        <v>-1.1283333333333339</v>
      </c>
      <c r="BF95" s="74">
        <f t="shared" si="76"/>
        <v>-1.0950000000000024</v>
      </c>
      <c r="BG95" s="74" t="str">
        <f t="shared" si="77"/>
        <v/>
      </c>
      <c r="BH95" s="74" t="str">
        <f t="shared" si="78"/>
        <v/>
      </c>
      <c r="BI95" s="74" t="str">
        <f t="shared" si="79"/>
        <v/>
      </c>
      <c r="BJ95" s="74" t="str">
        <f t="shared" si="80"/>
        <v/>
      </c>
      <c r="BK95" s="74" t="str">
        <f t="shared" si="81"/>
        <v/>
      </c>
      <c r="BL95" s="74" t="str">
        <f t="shared" si="82"/>
        <v/>
      </c>
      <c r="BM95" s="74" t="str">
        <f t="shared" si="83"/>
        <v/>
      </c>
      <c r="BN95" s="62">
        <f t="shared" si="84"/>
        <v>0.211666666666666</v>
      </c>
      <c r="BO95" s="62">
        <f t="shared" si="85"/>
        <v>-1.1033333333333342</v>
      </c>
      <c r="BP95" s="9">
        <f t="shared" si="86"/>
        <v>0.90751915531716054</v>
      </c>
      <c r="BQ95" s="9">
        <f t="shared" si="87"/>
        <v>0.83798713466794916</v>
      </c>
      <c r="BR95" s="9">
        <f t="shared" si="88"/>
        <v>0.84674531236252804</v>
      </c>
      <c r="BS95" s="9" t="str">
        <f t="shared" si="89"/>
        <v/>
      </c>
      <c r="BT95" s="9" t="str">
        <f t="shared" si="90"/>
        <v/>
      </c>
      <c r="BU95" s="9" t="str">
        <f t="shared" si="91"/>
        <v/>
      </c>
      <c r="BV95" s="9" t="str">
        <f t="shared" si="92"/>
        <v/>
      </c>
      <c r="BW95" s="9" t="str">
        <f t="shared" si="93"/>
        <v/>
      </c>
      <c r="BX95" s="9" t="str">
        <f t="shared" si="94"/>
        <v/>
      </c>
      <c r="BY95" s="9" t="str">
        <f t="shared" si="95"/>
        <v/>
      </c>
      <c r="BZ95" s="9">
        <f t="shared" si="96"/>
        <v>2.123827607924714</v>
      </c>
      <c r="CA95" s="9">
        <f t="shared" si="97"/>
        <v>2.1860605070821073</v>
      </c>
      <c r="CB95" s="9">
        <f t="shared" si="98"/>
        <v>2.1361308160957067</v>
      </c>
      <c r="CC95" s="9" t="str">
        <f t="shared" si="99"/>
        <v/>
      </c>
      <c r="CD95" s="9" t="str">
        <f t="shared" si="100"/>
        <v/>
      </c>
      <c r="CE95" s="9" t="str">
        <f t="shared" si="101"/>
        <v/>
      </c>
      <c r="CF95" s="9" t="str">
        <f t="shared" si="102"/>
        <v/>
      </c>
      <c r="CG95" s="9" t="str">
        <f t="shared" si="103"/>
        <v/>
      </c>
      <c r="CH95" s="9" t="str">
        <f t="shared" si="104"/>
        <v/>
      </c>
      <c r="CI95" s="9" t="str">
        <f t="shared" si="105"/>
        <v/>
      </c>
    </row>
    <row r="96" spans="1:87">
      <c r="A96" s="188"/>
      <c r="B96" s="57" t="str">
        <f>IF('Gene Table'!D95="","",'Gene Table'!D95)</f>
        <v>RT</v>
      </c>
      <c r="C96" s="57" t="s">
        <v>1838</v>
      </c>
      <c r="D96" s="60">
        <f>IF(SUM('Test Sample Data'!D$3:D$98)&gt;10,IF(AND(ISNUMBER('Test Sample Data'!D95),'Test Sample Data'!D95&lt;$B$1, 'Test Sample Data'!D95&gt;0),'Test Sample Data'!D95,$B$1),"")</f>
        <v>23.29</v>
      </c>
      <c r="E96" s="60">
        <f>IF(SUM('Test Sample Data'!E$3:E$98)&gt;10,IF(AND(ISNUMBER('Test Sample Data'!E95),'Test Sample Data'!E95&lt;$B$1, 'Test Sample Data'!E95&gt;0),'Test Sample Data'!E95,$B$1),"")</f>
        <v>23.41</v>
      </c>
      <c r="F96" s="60">
        <f>IF(SUM('Test Sample Data'!F$3:F$98)&gt;10,IF(AND(ISNUMBER('Test Sample Data'!F95),'Test Sample Data'!F95&lt;$B$1, 'Test Sample Data'!F95&gt;0),'Test Sample Data'!F95,$B$1),"")</f>
        <v>23.43</v>
      </c>
      <c r="G96" s="60" t="str">
        <f>IF(SUM('Test Sample Data'!G$3:G$98)&gt;10,IF(AND(ISNUMBER('Test Sample Data'!G95),'Test Sample Data'!G95&lt;$B$1, 'Test Sample Data'!G95&gt;0),'Test Sample Data'!G95,$B$1),"")</f>
        <v/>
      </c>
      <c r="H96" s="60" t="str">
        <f>IF(SUM('Test Sample Data'!H$3:H$98)&gt;10,IF(AND(ISNUMBER('Test Sample Data'!H95),'Test Sample Data'!H95&lt;$B$1, 'Test Sample Data'!H95&gt;0),'Test Sample Data'!H95,$B$1),"")</f>
        <v/>
      </c>
      <c r="I96" s="60" t="str">
        <f>IF(SUM('Test Sample Data'!I$3:I$98)&gt;10,IF(AND(ISNUMBER('Test Sample Data'!I95),'Test Sample Data'!I95&lt;$B$1, 'Test Sample Data'!I95&gt;0),'Test Sample Data'!I95,$B$1),"")</f>
        <v/>
      </c>
      <c r="J96" s="60" t="str">
        <f>IF(SUM('Test Sample Data'!J$3:J$98)&gt;10,IF(AND(ISNUMBER('Test Sample Data'!J95),'Test Sample Data'!J95&lt;$B$1, 'Test Sample Data'!J95&gt;0),'Test Sample Data'!J95,$B$1),"")</f>
        <v/>
      </c>
      <c r="K96" s="60" t="str">
        <f>IF(SUM('Test Sample Data'!K$3:K$98)&gt;10,IF(AND(ISNUMBER('Test Sample Data'!K95),'Test Sample Data'!K95&lt;$B$1, 'Test Sample Data'!K95&gt;0),'Test Sample Data'!K95,$B$1),"")</f>
        <v/>
      </c>
      <c r="L96" s="60" t="str">
        <f>IF(SUM('Test Sample Data'!L$3:L$98)&gt;10,IF(AND(ISNUMBER('Test Sample Data'!L95),'Test Sample Data'!L95&lt;$B$1, 'Test Sample Data'!L95&gt;0),'Test Sample Data'!L95,$B$1),"")</f>
        <v/>
      </c>
      <c r="M96" s="60" t="str">
        <f>IF(SUM('Test Sample Data'!M$3:M$98)&gt;10,IF(AND(ISNUMBER('Test Sample Data'!M95),'Test Sample Data'!M95&lt;$B$1, 'Test Sample Data'!M95&gt;0),'Test Sample Data'!M95,$B$1),"")</f>
        <v/>
      </c>
      <c r="N96" s="60" t="str">
        <f>'Gene Table'!D95</f>
        <v>RT</v>
      </c>
      <c r="O96" s="57" t="s">
        <v>1838</v>
      </c>
      <c r="P96" s="60">
        <f>IF(SUM('Control Sample Data'!D$3:D$98)&gt;10,IF(AND(ISNUMBER('Control Sample Data'!D95),'Control Sample Data'!D95&lt;$B$1, 'Control Sample Data'!D95&gt;0),'Control Sample Data'!D95,$B$1),"")</f>
        <v>23.23</v>
      </c>
      <c r="Q96" s="60">
        <f>IF(SUM('Control Sample Data'!E$3:E$98)&gt;10,IF(AND(ISNUMBER('Control Sample Data'!E95),'Control Sample Data'!E95&lt;$B$1, 'Control Sample Data'!E95&gt;0),'Control Sample Data'!E95,$B$1),"")</f>
        <v>23.25</v>
      </c>
      <c r="R96" s="60">
        <f>IF(SUM('Control Sample Data'!F$3:F$98)&gt;10,IF(AND(ISNUMBER('Control Sample Data'!F95),'Control Sample Data'!F95&lt;$B$1, 'Control Sample Data'!F95&gt;0),'Control Sample Data'!F95,$B$1),"")</f>
        <v>23.32</v>
      </c>
      <c r="S96" s="60" t="str">
        <f>IF(SUM('Control Sample Data'!G$3:G$98)&gt;10,IF(AND(ISNUMBER('Control Sample Data'!G95),'Control Sample Data'!G95&lt;$B$1, 'Control Sample Data'!G95&gt;0),'Control Sample Data'!G95,$B$1),"")</f>
        <v/>
      </c>
      <c r="T96" s="60" t="str">
        <f>IF(SUM('Control Sample Data'!H$3:H$98)&gt;10,IF(AND(ISNUMBER('Control Sample Data'!H95),'Control Sample Data'!H95&lt;$B$1, 'Control Sample Data'!H95&gt;0),'Control Sample Data'!H95,$B$1),"")</f>
        <v/>
      </c>
      <c r="U96" s="60" t="str">
        <f>IF(SUM('Control Sample Data'!I$3:I$98)&gt;10,IF(AND(ISNUMBER('Control Sample Data'!I95),'Control Sample Data'!I95&lt;$B$1, 'Control Sample Data'!I95&gt;0),'Control Sample Data'!I95,$B$1),"")</f>
        <v/>
      </c>
      <c r="V96" s="60" t="str">
        <f>IF(SUM('Control Sample Data'!J$3:J$98)&gt;10,IF(AND(ISNUMBER('Control Sample Data'!J95),'Control Sample Data'!J95&lt;$B$1, 'Control Sample Data'!J95&gt;0),'Control Sample Data'!J95,$B$1),"")</f>
        <v/>
      </c>
      <c r="W96" s="60" t="str">
        <f>IF(SUM('Control Sample Data'!K$3:K$98)&gt;10,IF(AND(ISNUMBER('Control Sample Data'!K95),'Control Sample Data'!K95&lt;$B$1, 'Control Sample Data'!K95&gt;0),'Control Sample Data'!K95,$B$1),"")</f>
        <v/>
      </c>
      <c r="X96" s="60" t="str">
        <f>IF(SUM('Control Sample Data'!L$3:L$98)&gt;10,IF(AND(ISNUMBER('Control Sample Data'!L95),'Control Sample Data'!L95&lt;$B$1, 'Control Sample Data'!L95&gt;0),'Control Sample Data'!L95,$B$1),"")</f>
        <v/>
      </c>
      <c r="Y96" s="60" t="str">
        <f>IF(SUM('Control Sample Data'!M$3:M$98)&gt;10,IF(AND(ISNUMBER('Control Sample Data'!M95),'Control Sample Data'!M95&lt;$B$1, 'Control Sample Data'!M95&gt;0),'Control Sample Data'!M95,$B$1),"")</f>
        <v/>
      </c>
      <c r="AT96" s="74">
        <f t="shared" si="64"/>
        <v>0.23000000000000043</v>
      </c>
      <c r="AU96" s="74">
        <f t="shared" si="65"/>
        <v>0.26500000000000057</v>
      </c>
      <c r="AV96" s="74">
        <f t="shared" si="66"/>
        <v>0.26999999999999957</v>
      </c>
      <c r="AW96" s="74" t="str">
        <f t="shared" si="67"/>
        <v/>
      </c>
      <c r="AX96" s="74" t="str">
        <f t="shared" si="68"/>
        <v/>
      </c>
      <c r="AY96" s="74" t="str">
        <f t="shared" si="69"/>
        <v/>
      </c>
      <c r="AZ96" s="74" t="str">
        <f t="shared" si="70"/>
        <v/>
      </c>
      <c r="BA96" s="74" t="str">
        <f t="shared" si="71"/>
        <v/>
      </c>
      <c r="BB96" s="74" t="str">
        <f t="shared" si="72"/>
        <v/>
      </c>
      <c r="BC96" s="74" t="str">
        <f t="shared" si="73"/>
        <v/>
      </c>
      <c r="BD96" s="74">
        <f t="shared" si="74"/>
        <v>-1.0466666666666669</v>
      </c>
      <c r="BE96" s="74">
        <f t="shared" si="75"/>
        <v>-1.0583333333333336</v>
      </c>
      <c r="BF96" s="74">
        <f t="shared" si="76"/>
        <v>-1.0850000000000009</v>
      </c>
      <c r="BG96" s="74" t="str">
        <f t="shared" si="77"/>
        <v/>
      </c>
      <c r="BH96" s="74" t="str">
        <f t="shared" si="78"/>
        <v/>
      </c>
      <c r="BI96" s="74" t="str">
        <f t="shared" si="79"/>
        <v/>
      </c>
      <c r="BJ96" s="74" t="str">
        <f t="shared" si="80"/>
        <v/>
      </c>
      <c r="BK96" s="74" t="str">
        <f t="shared" si="81"/>
        <v/>
      </c>
      <c r="BL96" s="74" t="str">
        <f t="shared" si="82"/>
        <v/>
      </c>
      <c r="BM96" s="74" t="str">
        <f t="shared" si="83"/>
        <v/>
      </c>
      <c r="BN96" s="62">
        <f t="shared" si="84"/>
        <v>0.25500000000000017</v>
      </c>
      <c r="BO96" s="62">
        <f t="shared" si="85"/>
        <v>-1.0633333333333337</v>
      </c>
      <c r="BP96" s="9">
        <f t="shared" si="86"/>
        <v>0.85263489176795637</v>
      </c>
      <c r="BQ96" s="9">
        <f t="shared" si="87"/>
        <v>0.83219873471152417</v>
      </c>
      <c r="BR96" s="9">
        <f t="shared" si="88"/>
        <v>0.82931954581444201</v>
      </c>
      <c r="BS96" s="9" t="str">
        <f t="shared" si="89"/>
        <v/>
      </c>
      <c r="BT96" s="9" t="str">
        <f t="shared" si="90"/>
        <v/>
      </c>
      <c r="BU96" s="9" t="str">
        <f t="shared" si="91"/>
        <v/>
      </c>
      <c r="BV96" s="9" t="str">
        <f t="shared" si="92"/>
        <v/>
      </c>
      <c r="BW96" s="9" t="str">
        <f t="shared" si="93"/>
        <v/>
      </c>
      <c r="BX96" s="9" t="str">
        <f t="shared" si="94"/>
        <v/>
      </c>
      <c r="BY96" s="9" t="str">
        <f t="shared" si="95"/>
        <v/>
      </c>
      <c r="BZ96" s="9">
        <f t="shared" si="96"/>
        <v>2.0657514302987741</v>
      </c>
      <c r="CA96" s="9">
        <f t="shared" si="97"/>
        <v>2.0825243050696129</v>
      </c>
      <c r="CB96" s="9">
        <f t="shared" si="98"/>
        <v>2.1213754827364348</v>
      </c>
      <c r="CC96" s="9" t="str">
        <f t="shared" si="99"/>
        <v/>
      </c>
      <c r="CD96" s="9" t="str">
        <f t="shared" si="100"/>
        <v/>
      </c>
      <c r="CE96" s="9" t="str">
        <f t="shared" si="101"/>
        <v/>
      </c>
      <c r="CF96" s="9" t="str">
        <f t="shared" si="102"/>
        <v/>
      </c>
      <c r="CG96" s="9" t="str">
        <f t="shared" si="103"/>
        <v/>
      </c>
      <c r="CH96" s="9" t="str">
        <f t="shared" si="104"/>
        <v/>
      </c>
      <c r="CI96" s="9" t="str">
        <f t="shared" si="105"/>
        <v/>
      </c>
    </row>
    <row r="97" spans="1:87">
      <c r="A97" s="188"/>
      <c r="B97" s="57" t="str">
        <f>IF('Gene Table'!D96="","",'Gene Table'!D96)</f>
        <v>RT</v>
      </c>
      <c r="C97" s="57" t="s">
        <v>1839</v>
      </c>
      <c r="D97" s="60">
        <f>IF(SUM('Test Sample Data'!D$3:D$98)&gt;10,IF(AND(ISNUMBER('Test Sample Data'!D96),'Test Sample Data'!D96&lt;$B$1, 'Test Sample Data'!D96&gt;0),'Test Sample Data'!D96,$B$1),"")</f>
        <v>21.01</v>
      </c>
      <c r="E97" s="60">
        <f>IF(SUM('Test Sample Data'!E$3:E$98)&gt;10,IF(AND(ISNUMBER('Test Sample Data'!E96),'Test Sample Data'!E96&lt;$B$1, 'Test Sample Data'!E96&gt;0),'Test Sample Data'!E96,$B$1),"")</f>
        <v>20.83</v>
      </c>
      <c r="F97" s="60">
        <f>IF(SUM('Test Sample Data'!F$3:F$98)&gt;10,IF(AND(ISNUMBER('Test Sample Data'!F96),'Test Sample Data'!F96&lt;$B$1, 'Test Sample Data'!F96&gt;0),'Test Sample Data'!F96,$B$1),"")</f>
        <v>20.93</v>
      </c>
      <c r="G97" s="60" t="str">
        <f>IF(SUM('Test Sample Data'!G$3:G$98)&gt;10,IF(AND(ISNUMBER('Test Sample Data'!G96),'Test Sample Data'!G96&lt;$B$1, 'Test Sample Data'!G96&gt;0),'Test Sample Data'!G96,$B$1),"")</f>
        <v/>
      </c>
      <c r="H97" s="60" t="str">
        <f>IF(SUM('Test Sample Data'!H$3:H$98)&gt;10,IF(AND(ISNUMBER('Test Sample Data'!H96),'Test Sample Data'!H96&lt;$B$1, 'Test Sample Data'!H96&gt;0),'Test Sample Data'!H96,$B$1),"")</f>
        <v/>
      </c>
      <c r="I97" s="60" t="str">
        <f>IF(SUM('Test Sample Data'!I$3:I$98)&gt;10,IF(AND(ISNUMBER('Test Sample Data'!I96),'Test Sample Data'!I96&lt;$B$1, 'Test Sample Data'!I96&gt;0),'Test Sample Data'!I96,$B$1),"")</f>
        <v/>
      </c>
      <c r="J97" s="60" t="str">
        <f>IF(SUM('Test Sample Data'!J$3:J$98)&gt;10,IF(AND(ISNUMBER('Test Sample Data'!J96),'Test Sample Data'!J96&lt;$B$1, 'Test Sample Data'!J96&gt;0),'Test Sample Data'!J96,$B$1),"")</f>
        <v/>
      </c>
      <c r="K97" s="60" t="str">
        <f>IF(SUM('Test Sample Data'!K$3:K$98)&gt;10,IF(AND(ISNUMBER('Test Sample Data'!K96),'Test Sample Data'!K96&lt;$B$1, 'Test Sample Data'!K96&gt;0),'Test Sample Data'!K96,$B$1),"")</f>
        <v/>
      </c>
      <c r="L97" s="60" t="str">
        <f>IF(SUM('Test Sample Data'!L$3:L$98)&gt;10,IF(AND(ISNUMBER('Test Sample Data'!L96),'Test Sample Data'!L96&lt;$B$1, 'Test Sample Data'!L96&gt;0),'Test Sample Data'!L96,$B$1),"")</f>
        <v/>
      </c>
      <c r="M97" s="60" t="str">
        <f>IF(SUM('Test Sample Data'!M$3:M$98)&gt;10,IF(AND(ISNUMBER('Test Sample Data'!M96),'Test Sample Data'!M96&lt;$B$1, 'Test Sample Data'!M96&gt;0),'Test Sample Data'!M96,$B$1),"")</f>
        <v/>
      </c>
      <c r="N97" s="60" t="str">
        <f>'Gene Table'!D96</f>
        <v>RT</v>
      </c>
      <c r="O97" s="57" t="s">
        <v>1839</v>
      </c>
      <c r="P97" s="60">
        <f>IF(SUM('Control Sample Data'!D$3:D$98)&gt;10,IF(AND(ISNUMBER('Control Sample Data'!D96),'Control Sample Data'!D96&lt;$B$1, 'Control Sample Data'!D96&gt;0),'Control Sample Data'!D96,$B$1),"")</f>
        <v>20.72</v>
      </c>
      <c r="Q97" s="60">
        <f>IF(SUM('Control Sample Data'!E$3:E$98)&gt;10,IF(AND(ISNUMBER('Control Sample Data'!E96),'Control Sample Data'!E96&lt;$B$1, 'Control Sample Data'!E96&gt;0),'Control Sample Data'!E96,$B$1),"")</f>
        <v>20.82</v>
      </c>
      <c r="R97" s="60">
        <f>IF(SUM('Control Sample Data'!F$3:F$98)&gt;10,IF(AND(ISNUMBER('Control Sample Data'!F96),'Control Sample Data'!F96&lt;$B$1, 'Control Sample Data'!F96&gt;0),'Control Sample Data'!F96,$B$1),"")</f>
        <v>20.95</v>
      </c>
      <c r="S97" s="60" t="str">
        <f>IF(SUM('Control Sample Data'!G$3:G$98)&gt;10,IF(AND(ISNUMBER('Control Sample Data'!G96),'Control Sample Data'!G96&lt;$B$1, 'Control Sample Data'!G96&gt;0),'Control Sample Data'!G96,$B$1),"")</f>
        <v/>
      </c>
      <c r="T97" s="60" t="str">
        <f>IF(SUM('Control Sample Data'!H$3:H$98)&gt;10,IF(AND(ISNUMBER('Control Sample Data'!H96),'Control Sample Data'!H96&lt;$B$1, 'Control Sample Data'!H96&gt;0),'Control Sample Data'!H96,$B$1),"")</f>
        <v/>
      </c>
      <c r="U97" s="60" t="str">
        <f>IF(SUM('Control Sample Data'!I$3:I$98)&gt;10,IF(AND(ISNUMBER('Control Sample Data'!I96),'Control Sample Data'!I96&lt;$B$1, 'Control Sample Data'!I96&gt;0),'Control Sample Data'!I96,$B$1),"")</f>
        <v/>
      </c>
      <c r="V97" s="60" t="str">
        <f>IF(SUM('Control Sample Data'!J$3:J$98)&gt;10,IF(AND(ISNUMBER('Control Sample Data'!J96),'Control Sample Data'!J96&lt;$B$1, 'Control Sample Data'!J96&gt;0),'Control Sample Data'!J96,$B$1),"")</f>
        <v/>
      </c>
      <c r="W97" s="60" t="str">
        <f>IF(SUM('Control Sample Data'!K$3:K$98)&gt;10,IF(AND(ISNUMBER('Control Sample Data'!K96),'Control Sample Data'!K96&lt;$B$1, 'Control Sample Data'!K96&gt;0),'Control Sample Data'!K96,$B$1),"")</f>
        <v/>
      </c>
      <c r="X97" s="60" t="str">
        <f>IF(SUM('Control Sample Data'!L$3:L$98)&gt;10,IF(AND(ISNUMBER('Control Sample Data'!L96),'Control Sample Data'!L96&lt;$B$1, 'Control Sample Data'!L96&gt;0),'Control Sample Data'!L96,$B$1),"")</f>
        <v/>
      </c>
      <c r="Y97" s="60" t="str">
        <f>IF(SUM('Control Sample Data'!M$3:M$98)&gt;10,IF(AND(ISNUMBER('Control Sample Data'!M96),'Control Sample Data'!M96&lt;$B$1, 'Control Sample Data'!M96&gt;0),'Control Sample Data'!M96,$B$1),"")</f>
        <v/>
      </c>
      <c r="AT97" s="74">
        <f t="shared" si="64"/>
        <v>-2.0499999999999972</v>
      </c>
      <c r="AU97" s="74">
        <f t="shared" si="65"/>
        <v>-2.3150000000000013</v>
      </c>
      <c r="AV97" s="74">
        <f t="shared" si="66"/>
        <v>-2.2300000000000004</v>
      </c>
      <c r="AW97" s="74" t="str">
        <f t="shared" si="67"/>
        <v/>
      </c>
      <c r="AX97" s="74" t="str">
        <f t="shared" si="68"/>
        <v/>
      </c>
      <c r="AY97" s="74" t="str">
        <f t="shared" si="69"/>
        <v/>
      </c>
      <c r="AZ97" s="74" t="str">
        <f t="shared" si="70"/>
        <v/>
      </c>
      <c r="BA97" s="74" t="str">
        <f t="shared" si="71"/>
        <v/>
      </c>
      <c r="BB97" s="74" t="str">
        <f t="shared" si="72"/>
        <v/>
      </c>
      <c r="BC97" s="74" t="str">
        <f t="shared" si="73"/>
        <v/>
      </c>
      <c r="BD97" s="74">
        <f t="shared" si="74"/>
        <v>-3.5566666666666684</v>
      </c>
      <c r="BE97" s="74">
        <f t="shared" si="75"/>
        <v>-3.4883333333333333</v>
      </c>
      <c r="BF97" s="74">
        <f t="shared" si="76"/>
        <v>-3.4550000000000018</v>
      </c>
      <c r="BG97" s="74" t="str">
        <f t="shared" si="77"/>
        <v/>
      </c>
      <c r="BH97" s="74" t="str">
        <f t="shared" si="78"/>
        <v/>
      </c>
      <c r="BI97" s="74" t="str">
        <f t="shared" si="79"/>
        <v/>
      </c>
      <c r="BJ97" s="74" t="str">
        <f t="shared" si="80"/>
        <v/>
      </c>
      <c r="BK97" s="74" t="str">
        <f t="shared" si="81"/>
        <v/>
      </c>
      <c r="BL97" s="74" t="str">
        <f t="shared" si="82"/>
        <v/>
      </c>
      <c r="BM97" s="74" t="str">
        <f t="shared" si="83"/>
        <v/>
      </c>
      <c r="BN97" s="62">
        <f t="shared" si="84"/>
        <v>-2.1983333333333328</v>
      </c>
      <c r="BO97" s="62">
        <f t="shared" si="85"/>
        <v>-3.5000000000000013</v>
      </c>
      <c r="BP97" s="9">
        <f t="shared" si="86"/>
        <v>4.1410596953655014</v>
      </c>
      <c r="BQ97" s="9">
        <f t="shared" si="87"/>
        <v>4.9760466131938799</v>
      </c>
      <c r="BR97" s="9">
        <f t="shared" si="88"/>
        <v>4.691339796927517</v>
      </c>
      <c r="BS97" s="9" t="str">
        <f t="shared" si="89"/>
        <v/>
      </c>
      <c r="BT97" s="9" t="str">
        <f t="shared" si="90"/>
        <v/>
      </c>
      <c r="BU97" s="9" t="str">
        <f t="shared" si="91"/>
        <v/>
      </c>
      <c r="BV97" s="9" t="str">
        <f t="shared" si="92"/>
        <v/>
      </c>
      <c r="BW97" s="9" t="str">
        <f t="shared" si="93"/>
        <v/>
      </c>
      <c r="BX97" s="9" t="str">
        <f t="shared" si="94"/>
        <v/>
      </c>
      <c r="BY97" s="9" t="str">
        <f t="shared" si="95"/>
        <v/>
      </c>
      <c r="BZ97" s="9">
        <f t="shared" si="96"/>
        <v>11.766934913487614</v>
      </c>
      <c r="CA97" s="9">
        <f t="shared" si="97"/>
        <v>11.222586673714678</v>
      </c>
      <c r="CB97" s="9">
        <f t="shared" si="98"/>
        <v>10.966262439837642</v>
      </c>
      <c r="CC97" s="9" t="str">
        <f t="shared" si="99"/>
        <v/>
      </c>
      <c r="CD97" s="9" t="str">
        <f t="shared" si="100"/>
        <v/>
      </c>
      <c r="CE97" s="9" t="str">
        <f t="shared" si="101"/>
        <v/>
      </c>
      <c r="CF97" s="9" t="str">
        <f t="shared" si="102"/>
        <v/>
      </c>
      <c r="CG97" s="9" t="str">
        <f t="shared" si="103"/>
        <v/>
      </c>
      <c r="CH97" s="9" t="str">
        <f t="shared" si="104"/>
        <v/>
      </c>
      <c r="CI97" s="9" t="str">
        <f t="shared" si="105"/>
        <v/>
      </c>
    </row>
    <row r="98" spans="1:87">
      <c r="A98" s="188"/>
      <c r="B98" s="57" t="str">
        <f>IF('Gene Table'!D97="","",'Gene Table'!D97)</f>
        <v>PCR</v>
      </c>
      <c r="C98" s="57" t="s">
        <v>1840</v>
      </c>
      <c r="D98" s="60">
        <f>IF(SUM('Test Sample Data'!D$3:D$98)&gt;10,IF(AND(ISNUMBER('Test Sample Data'!D97),'Test Sample Data'!D97&lt;$B$1, 'Test Sample Data'!D97&gt;0),'Test Sample Data'!D97,$B$1),"")</f>
        <v>20.91</v>
      </c>
      <c r="E98" s="60">
        <f>IF(SUM('Test Sample Data'!E$3:E$98)&gt;10,IF(AND(ISNUMBER('Test Sample Data'!E97),'Test Sample Data'!E97&lt;$B$1, 'Test Sample Data'!E97&gt;0),'Test Sample Data'!E97,$B$1),"")</f>
        <v>20.72</v>
      </c>
      <c r="F98" s="60">
        <f>IF(SUM('Test Sample Data'!F$3:F$98)&gt;10,IF(AND(ISNUMBER('Test Sample Data'!F97),'Test Sample Data'!F97&lt;$B$1, 'Test Sample Data'!F97&gt;0),'Test Sample Data'!F97,$B$1),"")</f>
        <v>20.8</v>
      </c>
      <c r="G98" s="60" t="str">
        <f>IF(SUM('Test Sample Data'!G$3:G$98)&gt;10,IF(AND(ISNUMBER('Test Sample Data'!G97),'Test Sample Data'!G97&lt;$B$1, 'Test Sample Data'!G97&gt;0),'Test Sample Data'!G97,$B$1),"")</f>
        <v/>
      </c>
      <c r="H98" s="60" t="str">
        <f>IF(SUM('Test Sample Data'!H$3:H$98)&gt;10,IF(AND(ISNUMBER('Test Sample Data'!H97),'Test Sample Data'!H97&lt;$B$1, 'Test Sample Data'!H97&gt;0),'Test Sample Data'!H97,$B$1),"")</f>
        <v/>
      </c>
      <c r="I98" s="60" t="str">
        <f>IF(SUM('Test Sample Data'!I$3:I$98)&gt;10,IF(AND(ISNUMBER('Test Sample Data'!I97),'Test Sample Data'!I97&lt;$B$1, 'Test Sample Data'!I97&gt;0),'Test Sample Data'!I97,$B$1),"")</f>
        <v/>
      </c>
      <c r="J98" s="60" t="str">
        <f>IF(SUM('Test Sample Data'!J$3:J$98)&gt;10,IF(AND(ISNUMBER('Test Sample Data'!J97),'Test Sample Data'!J97&lt;$B$1, 'Test Sample Data'!J97&gt;0),'Test Sample Data'!J97,$B$1),"")</f>
        <v/>
      </c>
      <c r="K98" s="60" t="str">
        <f>IF(SUM('Test Sample Data'!K$3:K$98)&gt;10,IF(AND(ISNUMBER('Test Sample Data'!K97),'Test Sample Data'!K97&lt;$B$1, 'Test Sample Data'!K97&gt;0),'Test Sample Data'!K97,$B$1),"")</f>
        <v/>
      </c>
      <c r="L98" s="60" t="str">
        <f>IF(SUM('Test Sample Data'!L$3:L$98)&gt;10,IF(AND(ISNUMBER('Test Sample Data'!L97),'Test Sample Data'!L97&lt;$B$1, 'Test Sample Data'!L97&gt;0),'Test Sample Data'!L97,$B$1),"")</f>
        <v/>
      </c>
      <c r="M98" s="60" t="str">
        <f>IF(SUM('Test Sample Data'!M$3:M$98)&gt;10,IF(AND(ISNUMBER('Test Sample Data'!M97),'Test Sample Data'!M97&lt;$B$1, 'Test Sample Data'!M97&gt;0),'Test Sample Data'!M97,$B$1),"")</f>
        <v/>
      </c>
      <c r="N98" s="60" t="str">
        <f>'Gene Table'!D97</f>
        <v>PCR</v>
      </c>
      <c r="O98" s="57" t="s">
        <v>1840</v>
      </c>
      <c r="P98" s="60">
        <f>IF(SUM('Control Sample Data'!D$3:D$98)&gt;10,IF(AND(ISNUMBER('Control Sample Data'!D97),'Control Sample Data'!D97&lt;$B$1, 'Control Sample Data'!D97&gt;0),'Control Sample Data'!D97,$B$1),"")</f>
        <v>20.71</v>
      </c>
      <c r="Q98" s="60">
        <f>IF(SUM('Control Sample Data'!E$3:E$98)&gt;10,IF(AND(ISNUMBER('Control Sample Data'!E97),'Control Sample Data'!E97&lt;$B$1, 'Control Sample Data'!E97&gt;0),'Control Sample Data'!E97,$B$1),"")</f>
        <v>20.6</v>
      </c>
      <c r="R98" s="60">
        <f>IF(SUM('Control Sample Data'!F$3:F$98)&gt;10,IF(AND(ISNUMBER('Control Sample Data'!F97),'Control Sample Data'!F97&lt;$B$1, 'Control Sample Data'!F97&gt;0),'Control Sample Data'!F97,$B$1),"")</f>
        <v>20.8</v>
      </c>
      <c r="S98" s="60" t="str">
        <f>IF(SUM('Control Sample Data'!G$3:G$98)&gt;10,IF(AND(ISNUMBER('Control Sample Data'!G97),'Control Sample Data'!G97&lt;$B$1, 'Control Sample Data'!G97&gt;0),'Control Sample Data'!G97,$B$1),"")</f>
        <v/>
      </c>
      <c r="T98" s="60" t="str">
        <f>IF(SUM('Control Sample Data'!H$3:H$98)&gt;10,IF(AND(ISNUMBER('Control Sample Data'!H97),'Control Sample Data'!H97&lt;$B$1, 'Control Sample Data'!H97&gt;0),'Control Sample Data'!H97,$B$1),"")</f>
        <v/>
      </c>
      <c r="U98" s="60" t="str">
        <f>IF(SUM('Control Sample Data'!I$3:I$98)&gt;10,IF(AND(ISNUMBER('Control Sample Data'!I97),'Control Sample Data'!I97&lt;$B$1, 'Control Sample Data'!I97&gt;0),'Control Sample Data'!I97,$B$1),"")</f>
        <v/>
      </c>
      <c r="V98" s="60" t="str">
        <f>IF(SUM('Control Sample Data'!J$3:J$98)&gt;10,IF(AND(ISNUMBER('Control Sample Data'!J97),'Control Sample Data'!J97&lt;$B$1, 'Control Sample Data'!J97&gt;0),'Control Sample Data'!J97,$B$1),"")</f>
        <v/>
      </c>
      <c r="W98" s="60" t="str">
        <f>IF(SUM('Control Sample Data'!K$3:K$98)&gt;10,IF(AND(ISNUMBER('Control Sample Data'!K97),'Control Sample Data'!K97&lt;$B$1, 'Control Sample Data'!K97&gt;0),'Control Sample Data'!K97,$B$1),"")</f>
        <v/>
      </c>
      <c r="X98" s="60" t="str">
        <f>IF(SUM('Control Sample Data'!L$3:L$98)&gt;10,IF(AND(ISNUMBER('Control Sample Data'!L97),'Control Sample Data'!L97&lt;$B$1, 'Control Sample Data'!L97&gt;0),'Control Sample Data'!L97,$B$1),"")</f>
        <v/>
      </c>
      <c r="Y98" s="60" t="str">
        <f>IF(SUM('Control Sample Data'!M$3:M$98)&gt;10,IF(AND(ISNUMBER('Control Sample Data'!M97),'Control Sample Data'!M97&lt;$B$1, 'Control Sample Data'!M97&gt;0),'Control Sample Data'!M97,$B$1),"")</f>
        <v/>
      </c>
      <c r="AT98" s="74">
        <f t="shared" si="64"/>
        <v>-2.1499999999999986</v>
      </c>
      <c r="AU98" s="74">
        <f t="shared" si="65"/>
        <v>-2.4250000000000007</v>
      </c>
      <c r="AV98" s="74">
        <f t="shared" si="66"/>
        <v>-2.3599999999999994</v>
      </c>
      <c r="AW98" s="74" t="str">
        <f t="shared" si="67"/>
        <v/>
      </c>
      <c r="AX98" s="74" t="str">
        <f t="shared" si="68"/>
        <v/>
      </c>
      <c r="AY98" s="74" t="str">
        <f t="shared" si="69"/>
        <v/>
      </c>
      <c r="AZ98" s="74" t="str">
        <f t="shared" si="70"/>
        <v/>
      </c>
      <c r="BA98" s="74" t="str">
        <f t="shared" si="71"/>
        <v/>
      </c>
      <c r="BB98" s="74" t="str">
        <f t="shared" si="72"/>
        <v/>
      </c>
      <c r="BC98" s="74" t="str">
        <f t="shared" si="73"/>
        <v/>
      </c>
      <c r="BD98" s="74">
        <f t="shared" si="74"/>
        <v>-3.5666666666666664</v>
      </c>
      <c r="BE98" s="74">
        <f t="shared" si="75"/>
        <v>-3.7083333333333321</v>
      </c>
      <c r="BF98" s="74">
        <f t="shared" si="76"/>
        <v>-3.6050000000000004</v>
      </c>
      <c r="BG98" s="74" t="str">
        <f t="shared" si="77"/>
        <v/>
      </c>
      <c r="BH98" s="74" t="str">
        <f t="shared" si="78"/>
        <v/>
      </c>
      <c r="BI98" s="74" t="str">
        <f t="shared" si="79"/>
        <v/>
      </c>
      <c r="BJ98" s="74" t="str">
        <f t="shared" si="80"/>
        <v/>
      </c>
      <c r="BK98" s="74" t="str">
        <f t="shared" si="81"/>
        <v/>
      </c>
      <c r="BL98" s="74" t="str">
        <f t="shared" si="82"/>
        <v/>
      </c>
      <c r="BM98" s="74" t="str">
        <f t="shared" si="83"/>
        <v/>
      </c>
      <c r="BN98" s="62">
        <f t="shared" si="84"/>
        <v>-2.3116666666666661</v>
      </c>
      <c r="BO98" s="62">
        <f t="shared" si="85"/>
        <v>-3.6266666666666665</v>
      </c>
      <c r="BP98" s="9">
        <f t="shared" si="86"/>
        <v>4.4382778882713749</v>
      </c>
      <c r="BQ98" s="9">
        <f t="shared" si="87"/>
        <v>5.3702900111210559</v>
      </c>
      <c r="BR98" s="9">
        <f t="shared" si="88"/>
        <v>5.1337035902516144</v>
      </c>
      <c r="BS98" s="9" t="str">
        <f t="shared" si="89"/>
        <v/>
      </c>
      <c r="BT98" s="9" t="str">
        <f t="shared" si="90"/>
        <v/>
      </c>
      <c r="BU98" s="9" t="str">
        <f t="shared" si="91"/>
        <v/>
      </c>
      <c r="BV98" s="9" t="str">
        <f t="shared" si="92"/>
        <v/>
      </c>
      <c r="BW98" s="9" t="str">
        <f t="shared" si="93"/>
        <v/>
      </c>
      <c r="BX98" s="9" t="str">
        <f t="shared" si="94"/>
        <v/>
      </c>
      <c r="BY98" s="9" t="str">
        <f t="shared" si="95"/>
        <v/>
      </c>
      <c r="BZ98" s="9">
        <f t="shared" si="96"/>
        <v>11.848780418292511</v>
      </c>
      <c r="CA98" s="9">
        <f t="shared" si="97"/>
        <v>13.071323625928784</v>
      </c>
      <c r="CB98" s="9">
        <f t="shared" si="98"/>
        <v>12.167830025928074</v>
      </c>
      <c r="CC98" s="9" t="str">
        <f t="shared" si="99"/>
        <v/>
      </c>
      <c r="CD98" s="9" t="str">
        <f t="shared" si="100"/>
        <v/>
      </c>
      <c r="CE98" s="9" t="str">
        <f t="shared" si="101"/>
        <v/>
      </c>
      <c r="CF98" s="9" t="str">
        <f t="shared" si="102"/>
        <v/>
      </c>
      <c r="CG98" s="9" t="str">
        <f t="shared" si="103"/>
        <v/>
      </c>
      <c r="CH98" s="9" t="str">
        <f t="shared" si="104"/>
        <v/>
      </c>
      <c r="CI98" s="9" t="str">
        <f t="shared" si="105"/>
        <v/>
      </c>
    </row>
    <row r="99" spans="1:87">
      <c r="A99" s="189"/>
      <c r="B99" s="57" t="str">
        <f>IF('Gene Table'!D98="","",'Gene Table'!D98)</f>
        <v>PCR</v>
      </c>
      <c r="C99" s="57" t="s">
        <v>1841</v>
      </c>
      <c r="D99" s="60">
        <f>IF(SUM('Test Sample Data'!D$3:D$98)&gt;10,IF(AND(ISNUMBER('Test Sample Data'!D98),'Test Sample Data'!D98&lt;$B$1, 'Test Sample Data'!D98&gt;0),'Test Sample Data'!D98,$B$1),"")</f>
        <v>20.43</v>
      </c>
      <c r="E99" s="60">
        <f>IF(SUM('Test Sample Data'!E$3:E$98)&gt;10,IF(AND(ISNUMBER('Test Sample Data'!E98),'Test Sample Data'!E98&lt;$B$1, 'Test Sample Data'!E98&gt;0),'Test Sample Data'!E98,$B$1),"")</f>
        <v>20.51</v>
      </c>
      <c r="F99" s="60">
        <f>IF(SUM('Test Sample Data'!F$3:F$98)&gt;10,IF(AND(ISNUMBER('Test Sample Data'!F98),'Test Sample Data'!F98&lt;$B$1, 'Test Sample Data'!F98&gt;0),'Test Sample Data'!F98,$B$1),"")</f>
        <v>20.82</v>
      </c>
      <c r="G99" s="60" t="str">
        <f>IF(SUM('Test Sample Data'!G$3:G$98)&gt;10,IF(AND(ISNUMBER('Test Sample Data'!G98),'Test Sample Data'!G98&lt;$B$1, 'Test Sample Data'!G98&gt;0),'Test Sample Data'!G98,$B$1),"")</f>
        <v/>
      </c>
      <c r="H99" s="60" t="str">
        <f>IF(SUM('Test Sample Data'!H$3:H$98)&gt;10,IF(AND(ISNUMBER('Test Sample Data'!H98),'Test Sample Data'!H98&lt;$B$1, 'Test Sample Data'!H98&gt;0),'Test Sample Data'!H98,$B$1),"")</f>
        <v/>
      </c>
      <c r="I99" s="60" t="str">
        <f>IF(SUM('Test Sample Data'!I$3:I$98)&gt;10,IF(AND(ISNUMBER('Test Sample Data'!I98),'Test Sample Data'!I98&lt;$B$1, 'Test Sample Data'!I98&gt;0),'Test Sample Data'!I98,$B$1),"")</f>
        <v/>
      </c>
      <c r="J99" s="60" t="str">
        <f>IF(SUM('Test Sample Data'!J$3:J$98)&gt;10,IF(AND(ISNUMBER('Test Sample Data'!J98),'Test Sample Data'!J98&lt;$B$1, 'Test Sample Data'!J98&gt;0),'Test Sample Data'!J98,$B$1),"")</f>
        <v/>
      </c>
      <c r="K99" s="60" t="str">
        <f>IF(SUM('Test Sample Data'!K$3:K$98)&gt;10,IF(AND(ISNUMBER('Test Sample Data'!K98),'Test Sample Data'!K98&lt;$B$1, 'Test Sample Data'!K98&gt;0),'Test Sample Data'!K98,$B$1),"")</f>
        <v/>
      </c>
      <c r="L99" s="60" t="str">
        <f>IF(SUM('Test Sample Data'!L$3:L$98)&gt;10,IF(AND(ISNUMBER('Test Sample Data'!L98),'Test Sample Data'!L98&lt;$B$1, 'Test Sample Data'!L98&gt;0),'Test Sample Data'!L98,$B$1),"")</f>
        <v/>
      </c>
      <c r="M99" s="60" t="str">
        <f>IF(SUM('Test Sample Data'!M$3:M$98)&gt;10,IF(AND(ISNUMBER('Test Sample Data'!M98),'Test Sample Data'!M98&lt;$B$1, 'Test Sample Data'!M98&gt;0),'Test Sample Data'!M98,$B$1),"")</f>
        <v/>
      </c>
      <c r="N99" s="60" t="str">
        <f>'Gene Table'!D98</f>
        <v>PCR</v>
      </c>
      <c r="O99" s="57" t="s">
        <v>1841</v>
      </c>
      <c r="P99" s="60">
        <f>IF(SUM('Control Sample Data'!D$3:D$98)&gt;10,IF(AND(ISNUMBER('Control Sample Data'!D98),'Control Sample Data'!D98&lt;$B$1, 'Control Sample Data'!D98&gt;0),'Control Sample Data'!D98,$B$1),"")</f>
        <v>21.01</v>
      </c>
      <c r="Q99" s="60">
        <f>IF(SUM('Control Sample Data'!E$3:E$98)&gt;10,IF(AND(ISNUMBER('Control Sample Data'!E98),'Control Sample Data'!E98&lt;$B$1, 'Control Sample Data'!E98&gt;0),'Control Sample Data'!E98,$B$1),"")</f>
        <v>20.64</v>
      </c>
      <c r="R99" s="60">
        <f>IF(SUM('Control Sample Data'!F$3:F$98)&gt;10,IF(AND(ISNUMBER('Control Sample Data'!F98),'Control Sample Data'!F98&lt;$B$1, 'Control Sample Data'!F98&gt;0),'Control Sample Data'!F98,$B$1),"")</f>
        <v>20.66</v>
      </c>
      <c r="S99" s="60" t="str">
        <f>IF(SUM('Control Sample Data'!G$3:G$98)&gt;10,IF(AND(ISNUMBER('Control Sample Data'!G98),'Control Sample Data'!G98&lt;$B$1, 'Control Sample Data'!G98&gt;0),'Control Sample Data'!G98,$B$1),"")</f>
        <v/>
      </c>
      <c r="T99" s="60" t="str">
        <f>IF(SUM('Control Sample Data'!H$3:H$98)&gt;10,IF(AND(ISNUMBER('Control Sample Data'!H98),'Control Sample Data'!H98&lt;$B$1, 'Control Sample Data'!H98&gt;0),'Control Sample Data'!H98,$B$1),"")</f>
        <v/>
      </c>
      <c r="U99" s="60" t="str">
        <f>IF(SUM('Control Sample Data'!I$3:I$98)&gt;10,IF(AND(ISNUMBER('Control Sample Data'!I98),'Control Sample Data'!I98&lt;$B$1, 'Control Sample Data'!I98&gt;0),'Control Sample Data'!I98,$B$1),"")</f>
        <v/>
      </c>
      <c r="V99" s="60" t="str">
        <f>IF(SUM('Control Sample Data'!J$3:J$98)&gt;10,IF(AND(ISNUMBER('Control Sample Data'!J98),'Control Sample Data'!J98&lt;$B$1, 'Control Sample Data'!J98&gt;0),'Control Sample Data'!J98,$B$1),"")</f>
        <v/>
      </c>
      <c r="W99" s="60" t="str">
        <f>IF(SUM('Control Sample Data'!K$3:K$98)&gt;10,IF(AND(ISNUMBER('Control Sample Data'!K98),'Control Sample Data'!K98&lt;$B$1, 'Control Sample Data'!K98&gt;0),'Control Sample Data'!K98,$B$1),"")</f>
        <v/>
      </c>
      <c r="X99" s="60" t="str">
        <f>IF(SUM('Control Sample Data'!L$3:L$98)&gt;10,IF(AND(ISNUMBER('Control Sample Data'!L98),'Control Sample Data'!L98&lt;$B$1, 'Control Sample Data'!L98&gt;0),'Control Sample Data'!L98,$B$1),"")</f>
        <v/>
      </c>
      <c r="Y99" s="60" t="str">
        <f>IF(SUM('Control Sample Data'!M$3:M$98)&gt;10,IF(AND(ISNUMBER('Control Sample Data'!M98),'Control Sample Data'!M98&lt;$B$1, 'Control Sample Data'!M98&gt;0),'Control Sample Data'!M98,$B$1),"")</f>
        <v/>
      </c>
      <c r="AT99" s="74">
        <f t="shared" si="64"/>
        <v>-2.629999999999999</v>
      </c>
      <c r="AU99" s="74">
        <f t="shared" si="65"/>
        <v>-2.634999999999998</v>
      </c>
      <c r="AV99" s="74">
        <f t="shared" si="66"/>
        <v>-2.34</v>
      </c>
      <c r="AW99" s="74" t="str">
        <f t="shared" si="67"/>
        <v/>
      </c>
      <c r="AX99" s="74" t="str">
        <f t="shared" si="68"/>
        <v/>
      </c>
      <c r="AY99" s="74" t="str">
        <f t="shared" si="69"/>
        <v/>
      </c>
      <c r="AZ99" s="74" t="str">
        <f t="shared" si="70"/>
        <v/>
      </c>
      <c r="BA99" s="74" t="str">
        <f t="shared" si="71"/>
        <v/>
      </c>
      <c r="BB99" s="74" t="str">
        <f t="shared" si="72"/>
        <v/>
      </c>
      <c r="BC99" s="74" t="str">
        <f t="shared" si="73"/>
        <v/>
      </c>
      <c r="BD99" s="74">
        <f t="shared" si="74"/>
        <v>-3.2666666666666657</v>
      </c>
      <c r="BE99" s="74">
        <f t="shared" si="75"/>
        <v>-3.668333333333333</v>
      </c>
      <c r="BF99" s="74">
        <f t="shared" si="76"/>
        <v>-3.745000000000001</v>
      </c>
      <c r="BG99" s="74" t="str">
        <f t="shared" si="77"/>
        <v/>
      </c>
      <c r="BH99" s="74" t="str">
        <f t="shared" si="78"/>
        <v/>
      </c>
      <c r="BI99" s="74" t="str">
        <f t="shared" si="79"/>
        <v/>
      </c>
      <c r="BJ99" s="74" t="str">
        <f t="shared" si="80"/>
        <v/>
      </c>
      <c r="BK99" s="74" t="str">
        <f t="shared" si="81"/>
        <v/>
      </c>
      <c r="BL99" s="74" t="str">
        <f t="shared" si="82"/>
        <v/>
      </c>
      <c r="BM99" s="74" t="str">
        <f t="shared" si="83"/>
        <v/>
      </c>
      <c r="BN99" s="62">
        <f t="shared" si="84"/>
        <v>-2.5349999999999988</v>
      </c>
      <c r="BO99" s="62">
        <f t="shared" si="85"/>
        <v>-3.56</v>
      </c>
      <c r="BP99" s="9">
        <f t="shared" si="86"/>
        <v>6.190259974169555</v>
      </c>
      <c r="BQ99" s="9">
        <f t="shared" si="87"/>
        <v>6.2117510000083085</v>
      </c>
      <c r="BR99" s="9">
        <f t="shared" si="88"/>
        <v>5.0630263758811198</v>
      </c>
      <c r="BS99" s="9" t="str">
        <f t="shared" si="89"/>
        <v/>
      </c>
      <c r="BT99" s="9" t="str">
        <f t="shared" si="90"/>
        <v/>
      </c>
      <c r="BU99" s="9" t="str">
        <f t="shared" si="91"/>
        <v/>
      </c>
      <c r="BV99" s="9" t="str">
        <f t="shared" si="92"/>
        <v/>
      </c>
      <c r="BW99" s="9" t="str">
        <f t="shared" si="93"/>
        <v/>
      </c>
      <c r="BX99" s="9" t="str">
        <f t="shared" si="94"/>
        <v/>
      </c>
      <c r="BY99" s="9" t="str">
        <f t="shared" si="95"/>
        <v/>
      </c>
      <c r="BZ99" s="9">
        <f t="shared" si="96"/>
        <v>9.624200288656926</v>
      </c>
      <c r="CA99" s="9">
        <f t="shared" si="97"/>
        <v>12.713887593986737</v>
      </c>
      <c r="CB99" s="9">
        <f t="shared" si="98"/>
        <v>13.407794154687187</v>
      </c>
      <c r="CC99" s="9" t="str">
        <f t="shared" si="99"/>
        <v/>
      </c>
      <c r="CD99" s="9" t="str">
        <f t="shared" si="100"/>
        <v/>
      </c>
      <c r="CE99" s="9" t="str">
        <f t="shared" si="101"/>
        <v/>
      </c>
      <c r="CF99" s="9" t="str">
        <f t="shared" si="102"/>
        <v/>
      </c>
      <c r="CG99" s="9" t="str">
        <f t="shared" si="103"/>
        <v/>
      </c>
      <c r="CH99" s="9" t="str">
        <f t="shared" si="104"/>
        <v/>
      </c>
      <c r="CI99" s="9" t="str">
        <f t="shared" si="105"/>
        <v/>
      </c>
    </row>
    <row r="100" spans="1:87">
      <c r="A100" s="187" t="s">
        <v>331</v>
      </c>
      <c r="B100" s="57" t="str">
        <f>IF('Gene Table'!D99="","",'Gene Table'!D99)</f>
        <v>NM_001005735</v>
      </c>
      <c r="C100" s="57" t="s">
        <v>1742</v>
      </c>
      <c r="D100" s="60">
        <f>IF(SUM('Test Sample Data'!D$3:D$98)&gt;10,IF(AND(ISNUMBER('Test Sample Data'!D99),'Test Sample Data'!D99&lt;$B$1, 'Test Sample Data'!D99&gt;0),'Test Sample Data'!D99,$B$1),"")</f>
        <v>31.71</v>
      </c>
      <c r="E100" s="60">
        <f>IF(SUM('Test Sample Data'!E$3:E$98)&gt;10,IF(AND(ISNUMBER('Test Sample Data'!E99),'Test Sample Data'!E99&lt;$B$1, 'Test Sample Data'!E99&gt;0),'Test Sample Data'!E99,$B$1),"")</f>
        <v>31.99</v>
      </c>
      <c r="F100" s="60">
        <f>IF(SUM('Test Sample Data'!F$3:F$98)&gt;10,IF(AND(ISNUMBER('Test Sample Data'!F99),'Test Sample Data'!F99&lt;$B$1, 'Test Sample Data'!F99&gt;0),'Test Sample Data'!F99,$B$1),"")</f>
        <v>31.61</v>
      </c>
      <c r="G100" s="60" t="str">
        <f>IF(SUM('Test Sample Data'!G$3:G$98)&gt;10,IF(AND(ISNUMBER('Test Sample Data'!G99),'Test Sample Data'!G99&lt;$B$1, 'Test Sample Data'!G99&gt;0),'Test Sample Data'!G99,$B$1),"")</f>
        <v/>
      </c>
      <c r="H100" s="60" t="str">
        <f>IF(SUM('Test Sample Data'!H$3:H$98)&gt;10,IF(AND(ISNUMBER('Test Sample Data'!H99),'Test Sample Data'!H99&lt;$B$1, 'Test Sample Data'!H99&gt;0),'Test Sample Data'!H99,$B$1),"")</f>
        <v/>
      </c>
      <c r="I100" s="60" t="str">
        <f>IF(SUM('Test Sample Data'!I$3:I$98)&gt;10,IF(AND(ISNUMBER('Test Sample Data'!I99),'Test Sample Data'!I99&lt;$B$1, 'Test Sample Data'!I99&gt;0),'Test Sample Data'!I99,$B$1),"")</f>
        <v/>
      </c>
      <c r="J100" s="60" t="str">
        <f>IF(SUM('Test Sample Data'!J$3:J$98)&gt;10,IF(AND(ISNUMBER('Test Sample Data'!J99),'Test Sample Data'!J99&lt;$B$1, 'Test Sample Data'!J99&gt;0),'Test Sample Data'!J99,$B$1),"")</f>
        <v/>
      </c>
      <c r="K100" s="60" t="str">
        <f>IF(SUM('Test Sample Data'!K$3:K$98)&gt;10,IF(AND(ISNUMBER('Test Sample Data'!K99),'Test Sample Data'!K99&lt;$B$1, 'Test Sample Data'!K99&gt;0),'Test Sample Data'!K99,$B$1),"")</f>
        <v/>
      </c>
      <c r="L100" s="60" t="str">
        <f>IF(SUM('Test Sample Data'!L$3:L$98)&gt;10,IF(AND(ISNUMBER('Test Sample Data'!L99),'Test Sample Data'!L99&lt;$B$1, 'Test Sample Data'!L99&gt;0),'Test Sample Data'!L99,$B$1),"")</f>
        <v/>
      </c>
      <c r="M100" s="60" t="str">
        <f>IF(SUM('Test Sample Data'!M$3:M$98)&gt;10,IF(AND(ISNUMBER('Test Sample Data'!M99),'Test Sample Data'!M99&lt;$B$1, 'Test Sample Data'!M99&gt;0),'Test Sample Data'!M99,$B$1),"")</f>
        <v/>
      </c>
      <c r="N100" s="60" t="str">
        <f>'Gene Table'!D99</f>
        <v>NM_001005735</v>
      </c>
      <c r="O100" s="57" t="s">
        <v>1742</v>
      </c>
      <c r="P100" s="60">
        <f>IF(SUM('Control Sample Data'!D$3:D$98)&gt;10,IF(AND(ISNUMBER('Control Sample Data'!D99),'Control Sample Data'!D99&lt;$B$1, 'Control Sample Data'!D99&gt;0),'Control Sample Data'!D99,$B$1),"")</f>
        <v>25.54</v>
      </c>
      <c r="Q100" s="60">
        <f>IF(SUM('Control Sample Data'!E$3:E$98)&gt;10,IF(AND(ISNUMBER('Control Sample Data'!E99),'Control Sample Data'!E99&lt;$B$1, 'Control Sample Data'!E99&gt;0),'Control Sample Data'!E99,$B$1),"")</f>
        <v>25.46</v>
      </c>
      <c r="R100" s="60">
        <f>IF(SUM('Control Sample Data'!F$3:F$98)&gt;10,IF(AND(ISNUMBER('Control Sample Data'!F99),'Control Sample Data'!F99&lt;$B$1, 'Control Sample Data'!F99&gt;0),'Control Sample Data'!F99,$B$1),"")</f>
        <v>26.05</v>
      </c>
      <c r="S100" s="60" t="str">
        <f>IF(SUM('Control Sample Data'!G$3:G$98)&gt;10,IF(AND(ISNUMBER('Control Sample Data'!G99),'Control Sample Data'!G99&lt;$B$1, 'Control Sample Data'!G99&gt;0),'Control Sample Data'!G99,$B$1),"")</f>
        <v/>
      </c>
      <c r="T100" s="60" t="str">
        <f>IF(SUM('Control Sample Data'!H$3:H$98)&gt;10,IF(AND(ISNUMBER('Control Sample Data'!H99),'Control Sample Data'!H99&lt;$B$1, 'Control Sample Data'!H99&gt;0),'Control Sample Data'!H99,$B$1),"")</f>
        <v/>
      </c>
      <c r="U100" s="60" t="str">
        <f>IF(SUM('Control Sample Data'!I$3:I$98)&gt;10,IF(AND(ISNUMBER('Control Sample Data'!I99),'Control Sample Data'!I99&lt;$B$1, 'Control Sample Data'!I99&gt;0),'Control Sample Data'!I99,$B$1),"")</f>
        <v/>
      </c>
      <c r="V100" s="60" t="str">
        <f>IF(SUM('Control Sample Data'!J$3:J$98)&gt;10,IF(AND(ISNUMBER('Control Sample Data'!J99),'Control Sample Data'!J99&lt;$B$1, 'Control Sample Data'!J99&gt;0),'Control Sample Data'!J99,$B$1),"")</f>
        <v/>
      </c>
      <c r="W100" s="60" t="str">
        <f>IF(SUM('Control Sample Data'!K$3:K$98)&gt;10,IF(AND(ISNUMBER('Control Sample Data'!K99),'Control Sample Data'!K99&lt;$B$1, 'Control Sample Data'!K99&gt;0),'Control Sample Data'!K99,$B$1),"")</f>
        <v/>
      </c>
      <c r="X100" s="60" t="str">
        <f>IF(SUM('Control Sample Data'!L$3:L$98)&gt;10,IF(AND(ISNUMBER('Control Sample Data'!L99),'Control Sample Data'!L99&lt;$B$1, 'Control Sample Data'!L99&gt;0),'Control Sample Data'!L99,$B$1),"")</f>
        <v/>
      </c>
      <c r="Y100" s="95" t="str">
        <f>IF(SUM('Control Sample Data'!M$3:M$98)&gt;10,IF(AND(ISNUMBER('Control Sample Data'!M99),'Control Sample Data'!M99&lt;$B$1, 'Control Sample Data'!M99&gt;0),'Control Sample Data'!M99,$B$1),"")</f>
        <v/>
      </c>
      <c r="Z100" s="62">
        <f>IF(ISERROR(VLOOKUP('Choose Housekeeping Genes'!$C3,Calculations!$C$100:$M$195,2,0)),"",VLOOKUP('Choose Housekeeping Genes'!$C3,Calculations!$C$100:$M$195,2,0))</f>
        <v>17.989999999999998</v>
      </c>
      <c r="AA100" s="62">
        <f>IF(ISERROR(VLOOKUP('Choose Housekeeping Genes'!$C3,Calculations!$C$100:$M$195,3,0)),"",VLOOKUP('Choose Housekeeping Genes'!$C3,Calculations!$C$100:$M$195,3,0))</f>
        <v>18.07</v>
      </c>
      <c r="AB100" s="62">
        <f>IF(ISERROR(VLOOKUP('Choose Housekeeping Genes'!$C3,Calculations!$C$100:$M$195,4,0)),"",VLOOKUP('Choose Housekeeping Genes'!$C3,Calculations!$C$100:$M$195,4,0))</f>
        <v>18.05</v>
      </c>
      <c r="AC100" s="62" t="str">
        <f>IF(ISERROR(VLOOKUP('Choose Housekeeping Genes'!$C3,Calculations!$C$100:$M$195,5,0)),"",VLOOKUP('Choose Housekeeping Genes'!$C3,Calculations!$C$100:$M$195,5,0))</f>
        <v/>
      </c>
      <c r="AD100" s="62" t="str">
        <f>IF(ISERROR(VLOOKUP('Choose Housekeeping Genes'!$C3,Calculations!$C$100:$M$195,6,0)),"",VLOOKUP('Choose Housekeeping Genes'!$C3,Calculations!$C$100:$M$195,6,0))</f>
        <v/>
      </c>
      <c r="AE100" s="62" t="str">
        <f>IF(ISERROR(VLOOKUP('Choose Housekeeping Genes'!$C3,Calculations!$C$100:$M$195,7,0)),"",VLOOKUP('Choose Housekeeping Genes'!$C3,Calculations!$C$100:$M$195,7,0))</f>
        <v/>
      </c>
      <c r="AF100" s="62" t="str">
        <f>IF(ISERROR(VLOOKUP('Choose Housekeeping Genes'!$C3,Calculations!$C$100:$M$195,8,0)),"",VLOOKUP('Choose Housekeeping Genes'!$C3,Calculations!$C$100:$M$195,8,0))</f>
        <v/>
      </c>
      <c r="AG100" s="62" t="str">
        <f>IF(ISERROR(VLOOKUP('Choose Housekeeping Genes'!$C3,Calculations!$C$100:$M$195,9,0)),"",VLOOKUP('Choose Housekeeping Genes'!$C3,Calculations!$C$100:$M$195,9,0))</f>
        <v/>
      </c>
      <c r="AH100" s="62" t="str">
        <f>IF(ISERROR(VLOOKUP('Choose Housekeeping Genes'!$C3,Calculations!$C$100:$M$195,10,0)),"",VLOOKUP('Choose Housekeeping Genes'!$C3,Calculations!$C$100:$M$195,10,0))</f>
        <v/>
      </c>
      <c r="AI100" s="62" t="str">
        <f>IF(ISERROR(VLOOKUP('Choose Housekeeping Genes'!$C3,Calculations!$C$100:$M$195,11,0)),"",VLOOKUP('Choose Housekeeping Genes'!$C3,Calculations!$C$100:$M$195,11,0))</f>
        <v/>
      </c>
      <c r="AJ100" s="62">
        <f>IF(ISERROR(VLOOKUP('Choose Housekeeping Genes'!$C3,Calculations!$C$100:$Y$195,14,0)),"",VLOOKUP('Choose Housekeeping Genes'!$C3,Calculations!$C$100:$Y$195,14,0))</f>
        <v>23.02</v>
      </c>
      <c r="AK100" s="62">
        <f>IF(ISERROR(VLOOKUP('Choose Housekeeping Genes'!$C3,Calculations!$C$100:$Y$195,15,0)),"",VLOOKUP('Choose Housekeeping Genes'!$C3,Calculations!$C$100:$Y$195,15,0))</f>
        <v>23.05</v>
      </c>
      <c r="AL100" s="62">
        <f>IF(ISERROR(VLOOKUP('Choose Housekeeping Genes'!$C3,Calculations!$C$100:$Y$195,16,0)),"",VLOOKUP('Choose Housekeeping Genes'!$C3,Calculations!$C$100:$Y$195,16,0))</f>
        <v>23.19</v>
      </c>
      <c r="AM100" s="62" t="str">
        <f>IF(ISERROR(VLOOKUP('Choose Housekeeping Genes'!$C3,Calculations!$C$100:$Y$195,17,0)),"",VLOOKUP('Choose Housekeeping Genes'!$C3,Calculations!$C$100:$Y$195,17,0))</f>
        <v/>
      </c>
      <c r="AN100" s="62" t="str">
        <f>IF(ISERROR(VLOOKUP('Choose Housekeeping Genes'!$C3,Calculations!$C$100:$Y$195,18,0)),"",VLOOKUP('Choose Housekeeping Genes'!$C3,Calculations!$C$100:$Y$195,18,0))</f>
        <v/>
      </c>
      <c r="AO100" s="62" t="str">
        <f>IF(ISERROR(VLOOKUP('Choose Housekeeping Genes'!$C3,Calculations!$C$100:$Y$195,19,0)),"",VLOOKUP('Choose Housekeeping Genes'!$C3,Calculations!$C$100:$Y$195,19,0))</f>
        <v/>
      </c>
      <c r="AP100" s="62" t="str">
        <f>IF(ISERROR(VLOOKUP('Choose Housekeeping Genes'!$C3,Calculations!$C$100:$Y$195,20,0)),"",VLOOKUP('Choose Housekeeping Genes'!$C3,Calculations!$C$100:$Y$195,20,0))</f>
        <v/>
      </c>
      <c r="AQ100" s="62" t="str">
        <f>IF(ISERROR(VLOOKUP('Choose Housekeeping Genes'!$C3,Calculations!$C$100:$Y$195,21,0)),"",VLOOKUP('Choose Housekeeping Genes'!$C3,Calculations!$C$100:$Y$195,21,0))</f>
        <v/>
      </c>
      <c r="AR100" s="62" t="str">
        <f>IF(ISERROR(VLOOKUP('Choose Housekeeping Genes'!$C3,Calculations!$C$100:$Y$195,22,0)),"",VLOOKUP('Choose Housekeeping Genes'!$C3,Calculations!$C$100:$Y$195,22,0))</f>
        <v/>
      </c>
      <c r="AS100" s="62" t="str">
        <f>IF(ISERROR(VLOOKUP('Choose Housekeeping Genes'!$C3,Calculations!$C$100:$Y$195,23,0)),"",VLOOKUP('Choose Housekeeping Genes'!$C3,Calculations!$C$100:$Y$195,23,0))</f>
        <v/>
      </c>
      <c r="AT100" s="74">
        <f t="shared" ref="AT100:AT131" si="106">IF(ISERROR(D100-Z$122),"",D100-Z$122)</f>
        <v>8.19166666666667</v>
      </c>
      <c r="AU100" s="74">
        <f t="shared" ref="AU100:AU131" si="107">IF(ISERROR(E100-AA$122),"",E100-AA$122)</f>
        <v>8.3833333333333293</v>
      </c>
      <c r="AV100" s="74">
        <f t="shared" ref="AV100:AV131" si="108">IF(ISERROR(F100-AB$122),"",F100-AB$122)</f>
        <v>7.9866666666666646</v>
      </c>
      <c r="AW100" s="74" t="str">
        <f t="shared" ref="AW100:AW131" si="109">IF(ISERROR(G100-AC$122),"",G100-AC$122)</f>
        <v/>
      </c>
      <c r="AX100" s="74" t="str">
        <f t="shared" ref="AX100:AX131" si="110">IF(ISERROR(H100-AD$122),"",H100-AD$122)</f>
        <v/>
      </c>
      <c r="AY100" s="74" t="str">
        <f t="shared" ref="AY100:AY131" si="111">IF(ISERROR(I100-AE$122),"",I100-AE$122)</f>
        <v/>
      </c>
      <c r="AZ100" s="74" t="str">
        <f t="shared" ref="AZ100:AZ131" si="112">IF(ISERROR(J100-AF$122),"",J100-AF$122)</f>
        <v/>
      </c>
      <c r="BA100" s="74" t="str">
        <f t="shared" ref="BA100:BA131" si="113">IF(ISERROR(K100-AG$122),"",K100-AG$122)</f>
        <v/>
      </c>
      <c r="BB100" s="74" t="str">
        <f t="shared" ref="BB100:BB131" si="114">IF(ISERROR(L100-AH$122),"",L100-AH$122)</f>
        <v/>
      </c>
      <c r="BC100" s="74" t="str">
        <f t="shared" ref="BC100:BC131" si="115">IF(ISERROR(M100-AI$122),"",M100-AI$122)</f>
        <v/>
      </c>
      <c r="BD100" s="74">
        <f>IF(ISERROR(P100-AJ$122),"",P100-AJ$122)</f>
        <v>1.7633333333333319</v>
      </c>
      <c r="BE100" s="74">
        <f t="shared" ref="BE100:BM100" si="116">IF(ISERROR(Q100-AK$122),"",Q100-AK$122)</f>
        <v>1.1516666666666673</v>
      </c>
      <c r="BF100" s="74">
        <f t="shared" si="116"/>
        <v>1.6449999999999996</v>
      </c>
      <c r="BG100" s="74" t="str">
        <f t="shared" si="116"/>
        <v/>
      </c>
      <c r="BH100" s="74" t="str">
        <f t="shared" si="116"/>
        <v/>
      </c>
      <c r="BI100" s="74" t="str">
        <f t="shared" si="116"/>
        <v/>
      </c>
      <c r="BJ100" s="74" t="str">
        <f t="shared" si="116"/>
        <v/>
      </c>
      <c r="BK100" s="74" t="str">
        <f t="shared" si="116"/>
        <v/>
      </c>
      <c r="BL100" s="74" t="str">
        <f t="shared" si="116"/>
        <v/>
      </c>
      <c r="BM100" s="74" t="str">
        <f t="shared" si="116"/>
        <v/>
      </c>
      <c r="BN100" s="62">
        <f>AVERAGE(AT100:BC100)</f>
        <v>8.1872222222222213</v>
      </c>
      <c r="BO100" s="62">
        <f>AVERAGE(BD100:BM100)</f>
        <v>1.5199999999999996</v>
      </c>
      <c r="BP100" s="9">
        <f t="shared" si="86"/>
        <v>3.4202875445542317E-3</v>
      </c>
      <c r="BQ100" s="9">
        <f t="shared" si="87"/>
        <v>2.9947819231828216E-3</v>
      </c>
      <c r="BR100" s="9">
        <f t="shared" si="88"/>
        <v>3.9425187547338916E-3</v>
      </c>
      <c r="BS100" s="9" t="str">
        <f t="shared" si="89"/>
        <v/>
      </c>
      <c r="BT100" s="9" t="str">
        <f t="shared" si="90"/>
        <v/>
      </c>
      <c r="BU100" s="9" t="str">
        <f t="shared" si="91"/>
        <v/>
      </c>
      <c r="BV100" s="9" t="str">
        <f t="shared" si="92"/>
        <v/>
      </c>
      <c r="BW100" s="9" t="str">
        <f t="shared" si="93"/>
        <v/>
      </c>
      <c r="BX100" s="9" t="str">
        <f t="shared" si="94"/>
        <v/>
      </c>
      <c r="BY100" s="9" t="str">
        <f t="shared" si="95"/>
        <v/>
      </c>
      <c r="BZ100" s="9">
        <f t="shared" si="96"/>
        <v>0.29456678471101788</v>
      </c>
      <c r="CA100" s="9">
        <f t="shared" si="97"/>
        <v>0.45010494920905453</v>
      </c>
      <c r="CB100" s="9">
        <f t="shared" si="98"/>
        <v>0.31974639531935733</v>
      </c>
      <c r="CC100" s="9" t="str">
        <f t="shared" si="99"/>
        <v/>
      </c>
      <c r="CD100" s="9" t="str">
        <f t="shared" si="100"/>
        <v/>
      </c>
      <c r="CE100" s="9" t="str">
        <f t="shared" si="101"/>
        <v/>
      </c>
      <c r="CF100" s="9" t="str">
        <f t="shared" si="102"/>
        <v/>
      </c>
      <c r="CG100" s="9" t="str">
        <f t="shared" si="103"/>
        <v/>
      </c>
      <c r="CH100" s="9" t="str">
        <f t="shared" si="104"/>
        <v/>
      </c>
      <c r="CI100" s="9" t="str">
        <f t="shared" si="105"/>
        <v/>
      </c>
    </row>
    <row r="101" spans="1:87">
      <c r="A101" s="188"/>
      <c r="B101" s="57" t="str">
        <f>IF('Gene Table'!D100="","",'Gene Table'!D100)</f>
        <v>NM_005427</v>
      </c>
      <c r="C101" s="57" t="s">
        <v>1743</v>
      </c>
      <c r="D101" s="60">
        <f>IF(SUM('Test Sample Data'!D$3:D$98)&gt;10,IF(AND(ISNUMBER('Test Sample Data'!D100),'Test Sample Data'!D100&lt;$B$1, 'Test Sample Data'!D100&gt;0),'Test Sample Data'!D100,$B$1),"")</f>
        <v>27.41</v>
      </c>
      <c r="E101" s="60">
        <f>IF(SUM('Test Sample Data'!E$3:E$98)&gt;10,IF(AND(ISNUMBER('Test Sample Data'!E100),'Test Sample Data'!E100&lt;$B$1, 'Test Sample Data'!E100&gt;0),'Test Sample Data'!E100,$B$1),"")</f>
        <v>27.59</v>
      </c>
      <c r="F101" s="60">
        <f>IF(SUM('Test Sample Data'!F$3:F$98)&gt;10,IF(AND(ISNUMBER('Test Sample Data'!F100),'Test Sample Data'!F100&lt;$B$1, 'Test Sample Data'!F100&gt;0),'Test Sample Data'!F100,$B$1),"")</f>
        <v>27.58</v>
      </c>
      <c r="G101" s="60" t="str">
        <f>IF(SUM('Test Sample Data'!G$3:G$98)&gt;10,IF(AND(ISNUMBER('Test Sample Data'!G100),'Test Sample Data'!G100&lt;$B$1, 'Test Sample Data'!G100&gt;0),'Test Sample Data'!G100,$B$1),"")</f>
        <v/>
      </c>
      <c r="H101" s="60" t="str">
        <f>IF(SUM('Test Sample Data'!H$3:H$98)&gt;10,IF(AND(ISNUMBER('Test Sample Data'!H100),'Test Sample Data'!H100&lt;$B$1, 'Test Sample Data'!H100&gt;0),'Test Sample Data'!H100,$B$1),"")</f>
        <v/>
      </c>
      <c r="I101" s="60" t="str">
        <f>IF(SUM('Test Sample Data'!I$3:I$98)&gt;10,IF(AND(ISNUMBER('Test Sample Data'!I100),'Test Sample Data'!I100&lt;$B$1, 'Test Sample Data'!I100&gt;0),'Test Sample Data'!I100,$B$1),"")</f>
        <v/>
      </c>
      <c r="J101" s="60" t="str">
        <f>IF(SUM('Test Sample Data'!J$3:J$98)&gt;10,IF(AND(ISNUMBER('Test Sample Data'!J100),'Test Sample Data'!J100&lt;$B$1, 'Test Sample Data'!J100&gt;0),'Test Sample Data'!J100,$B$1),"")</f>
        <v/>
      </c>
      <c r="K101" s="60" t="str">
        <f>IF(SUM('Test Sample Data'!K$3:K$98)&gt;10,IF(AND(ISNUMBER('Test Sample Data'!K100),'Test Sample Data'!K100&lt;$B$1, 'Test Sample Data'!K100&gt;0),'Test Sample Data'!K100,$B$1),"")</f>
        <v/>
      </c>
      <c r="L101" s="60" t="str">
        <f>IF(SUM('Test Sample Data'!L$3:L$98)&gt;10,IF(AND(ISNUMBER('Test Sample Data'!L100),'Test Sample Data'!L100&lt;$B$1, 'Test Sample Data'!L100&gt;0),'Test Sample Data'!L100,$B$1),"")</f>
        <v/>
      </c>
      <c r="M101" s="60" t="str">
        <f>IF(SUM('Test Sample Data'!M$3:M$98)&gt;10,IF(AND(ISNUMBER('Test Sample Data'!M100),'Test Sample Data'!M100&lt;$B$1, 'Test Sample Data'!M100&gt;0),'Test Sample Data'!M100,$B$1),"")</f>
        <v/>
      </c>
      <c r="N101" s="60" t="str">
        <f>'Gene Table'!D100</f>
        <v>NM_005427</v>
      </c>
      <c r="O101" s="57" t="s">
        <v>1743</v>
      </c>
      <c r="P101" s="60">
        <f>IF(SUM('Control Sample Data'!D$3:D$98)&gt;10,IF(AND(ISNUMBER('Control Sample Data'!D100),'Control Sample Data'!D100&lt;$B$1, 'Control Sample Data'!D100&gt;0),'Control Sample Data'!D100,$B$1),"")</f>
        <v>33.56</v>
      </c>
      <c r="Q101" s="60">
        <f>IF(SUM('Control Sample Data'!E$3:E$98)&gt;10,IF(AND(ISNUMBER('Control Sample Data'!E100),'Control Sample Data'!E100&lt;$B$1, 'Control Sample Data'!E100&gt;0),'Control Sample Data'!E100,$B$1),"")</f>
        <v>34.04</v>
      </c>
      <c r="R101" s="60">
        <f>IF(SUM('Control Sample Data'!F$3:F$98)&gt;10,IF(AND(ISNUMBER('Control Sample Data'!F100),'Control Sample Data'!F100&lt;$B$1, 'Control Sample Data'!F100&gt;0),'Control Sample Data'!F100,$B$1),"")</f>
        <v>33.409999999999997</v>
      </c>
      <c r="S101" s="60" t="str">
        <f>IF(SUM('Control Sample Data'!G$3:G$98)&gt;10,IF(AND(ISNUMBER('Control Sample Data'!G100),'Control Sample Data'!G100&lt;$B$1, 'Control Sample Data'!G100&gt;0),'Control Sample Data'!G100,$B$1),"")</f>
        <v/>
      </c>
      <c r="T101" s="60" t="str">
        <f>IF(SUM('Control Sample Data'!H$3:H$98)&gt;10,IF(AND(ISNUMBER('Control Sample Data'!H100),'Control Sample Data'!H100&lt;$B$1, 'Control Sample Data'!H100&gt;0),'Control Sample Data'!H100,$B$1),"")</f>
        <v/>
      </c>
      <c r="U101" s="60" t="str">
        <f>IF(SUM('Control Sample Data'!I$3:I$98)&gt;10,IF(AND(ISNUMBER('Control Sample Data'!I100),'Control Sample Data'!I100&lt;$B$1, 'Control Sample Data'!I100&gt;0),'Control Sample Data'!I100,$B$1),"")</f>
        <v/>
      </c>
      <c r="V101" s="60" t="str">
        <f>IF(SUM('Control Sample Data'!J$3:J$98)&gt;10,IF(AND(ISNUMBER('Control Sample Data'!J100),'Control Sample Data'!J100&lt;$B$1, 'Control Sample Data'!J100&gt;0),'Control Sample Data'!J100,$B$1),"")</f>
        <v/>
      </c>
      <c r="W101" s="60" t="str">
        <f>IF(SUM('Control Sample Data'!K$3:K$98)&gt;10,IF(AND(ISNUMBER('Control Sample Data'!K100),'Control Sample Data'!K100&lt;$B$1, 'Control Sample Data'!K100&gt;0),'Control Sample Data'!K100,$B$1),"")</f>
        <v/>
      </c>
      <c r="X101" s="60" t="str">
        <f>IF(SUM('Control Sample Data'!L$3:L$98)&gt;10,IF(AND(ISNUMBER('Control Sample Data'!L100),'Control Sample Data'!L100&lt;$B$1, 'Control Sample Data'!L100&gt;0),'Control Sample Data'!L100,$B$1),"")</f>
        <v/>
      </c>
      <c r="Y101" s="95" t="str">
        <f>IF(SUM('Control Sample Data'!M$3:M$98)&gt;10,IF(AND(ISNUMBER('Control Sample Data'!M100),'Control Sample Data'!M100&lt;$B$1, 'Control Sample Data'!M100&gt;0),'Control Sample Data'!M100,$B$1),"")</f>
        <v/>
      </c>
      <c r="Z101" s="62">
        <f>IF(ISERROR(VLOOKUP('Choose Housekeeping Genes'!$C4,Calculations!$C$100:$M$195,2,0)),"",VLOOKUP('Choose Housekeeping Genes'!$C4,Calculations!$C$100:$M$195,2,0))</f>
        <v>18.39</v>
      </c>
      <c r="AA101" s="62">
        <f>IF(ISERROR(VLOOKUP('Choose Housekeeping Genes'!$C4,Calculations!$C$100:$M$195,3,0)),"",VLOOKUP('Choose Housekeeping Genes'!$C4,Calculations!$C$100:$M$195,3,0))</f>
        <v>18.41</v>
      </c>
      <c r="AB101" s="62">
        <f>IF(ISERROR(VLOOKUP('Choose Housekeeping Genes'!$C4,Calculations!$C$100:$M$195,4,0)),"",VLOOKUP('Choose Housekeeping Genes'!$C4,Calculations!$C$100:$M$195,4,0))</f>
        <v>18.440000000000001</v>
      </c>
      <c r="AC101" s="62" t="str">
        <f>IF(ISERROR(VLOOKUP('Choose Housekeeping Genes'!$C4,Calculations!$C$100:$M$195,5,0)),"",VLOOKUP('Choose Housekeeping Genes'!$C4,Calculations!$C$100:$M$195,5,0))</f>
        <v/>
      </c>
      <c r="AD101" s="62" t="str">
        <f>IF(ISERROR(VLOOKUP('Choose Housekeeping Genes'!$C4,Calculations!$C$100:$M$195,6,0)),"",VLOOKUP('Choose Housekeeping Genes'!$C4,Calculations!$C$100:$M$195,6,0))</f>
        <v/>
      </c>
      <c r="AE101" s="62" t="str">
        <f>IF(ISERROR(VLOOKUP('Choose Housekeeping Genes'!$C4,Calculations!$C$100:$M$195,7,0)),"",VLOOKUP('Choose Housekeeping Genes'!$C4,Calculations!$C$100:$M$195,7,0))</f>
        <v/>
      </c>
      <c r="AF101" s="62" t="str">
        <f>IF(ISERROR(VLOOKUP('Choose Housekeeping Genes'!$C4,Calculations!$C$100:$M$195,8,0)),"",VLOOKUP('Choose Housekeeping Genes'!$C4,Calculations!$C$100:$M$195,8,0))</f>
        <v/>
      </c>
      <c r="AG101" s="62" t="str">
        <f>IF(ISERROR(VLOOKUP('Choose Housekeeping Genes'!$C4,Calculations!$C$100:$M$195,9,0)),"",VLOOKUP('Choose Housekeeping Genes'!$C4,Calculations!$C$100:$M$195,9,0))</f>
        <v/>
      </c>
      <c r="AH101" s="62" t="str">
        <f>IF(ISERROR(VLOOKUP('Choose Housekeeping Genes'!$C4,Calculations!$C$100:$M$195,10,0)),"",VLOOKUP('Choose Housekeeping Genes'!$C4,Calculations!$C$100:$M$195,10,0))</f>
        <v/>
      </c>
      <c r="AI101" s="62" t="str">
        <f>IF(ISERROR(VLOOKUP('Choose Housekeeping Genes'!$C4,Calculations!$C$100:$M$195,11,0)),"",VLOOKUP('Choose Housekeeping Genes'!$C4,Calculations!$C$100:$M$195,11,0))</f>
        <v/>
      </c>
      <c r="AJ101" s="62">
        <f>IF(ISERROR(VLOOKUP('Choose Housekeeping Genes'!$C4,Calculations!$C$100:$Y$195,14,0)),"",VLOOKUP('Choose Housekeeping Genes'!$C4,Calculations!$C$100:$Y$195,14,0))</f>
        <v>21.06</v>
      </c>
      <c r="AK101" s="62">
        <f>IF(ISERROR(VLOOKUP('Choose Housekeeping Genes'!$C4,Calculations!$C$100:$Y$195,15,0)),"",VLOOKUP('Choose Housekeeping Genes'!$C4,Calculations!$C$100:$Y$195,15,0))</f>
        <v>21.09</v>
      </c>
      <c r="AL101" s="62">
        <f>IF(ISERROR(VLOOKUP('Choose Housekeeping Genes'!$C4,Calculations!$C$100:$Y$195,16,0)),"",VLOOKUP('Choose Housekeeping Genes'!$C4,Calculations!$C$100:$Y$195,16,0))</f>
        <v>21.17</v>
      </c>
      <c r="AM101" s="62" t="str">
        <f>IF(ISERROR(VLOOKUP('Choose Housekeeping Genes'!$C4,Calculations!$C$100:$Y$195,17,0)),"",VLOOKUP('Choose Housekeeping Genes'!$C4,Calculations!$C$100:$Y$195,17,0))</f>
        <v/>
      </c>
      <c r="AN101" s="62" t="str">
        <f>IF(ISERROR(VLOOKUP('Choose Housekeeping Genes'!$C4,Calculations!$C$100:$Y$195,18,0)),"",VLOOKUP('Choose Housekeeping Genes'!$C4,Calculations!$C$100:$Y$195,18,0))</f>
        <v/>
      </c>
      <c r="AO101" s="62" t="str">
        <f>IF(ISERROR(VLOOKUP('Choose Housekeeping Genes'!$C4,Calculations!$C$100:$Y$195,19,0)),"",VLOOKUP('Choose Housekeeping Genes'!$C4,Calculations!$C$100:$Y$195,19,0))</f>
        <v/>
      </c>
      <c r="AP101" s="62" t="str">
        <f>IF(ISERROR(VLOOKUP('Choose Housekeeping Genes'!$C4,Calculations!$C$100:$Y$195,20,0)),"",VLOOKUP('Choose Housekeeping Genes'!$C4,Calculations!$C$100:$Y$195,20,0))</f>
        <v/>
      </c>
      <c r="AQ101" s="62" t="str">
        <f>IF(ISERROR(VLOOKUP('Choose Housekeeping Genes'!$C4,Calculations!$C$100:$Y$195,21,0)),"",VLOOKUP('Choose Housekeeping Genes'!$C4,Calculations!$C$100:$Y$195,21,0))</f>
        <v/>
      </c>
      <c r="AR101" s="62" t="str">
        <f>IF(ISERROR(VLOOKUP('Choose Housekeeping Genes'!$C4,Calculations!$C$100:$Y$195,22,0)),"",VLOOKUP('Choose Housekeeping Genes'!$C4,Calculations!$C$100:$Y$195,22,0))</f>
        <v/>
      </c>
      <c r="AS101" s="62" t="str">
        <f>IF(ISERROR(VLOOKUP('Choose Housekeeping Genes'!$C4,Calculations!$C$100:$Y$195,23,0)),"",VLOOKUP('Choose Housekeeping Genes'!$C4,Calculations!$C$100:$Y$195,23,0))</f>
        <v/>
      </c>
      <c r="AT101" s="74">
        <f t="shared" si="106"/>
        <v>3.8916666666666693</v>
      </c>
      <c r="AU101" s="74">
        <f t="shared" si="107"/>
        <v>3.9833333333333307</v>
      </c>
      <c r="AV101" s="74">
        <f t="shared" si="108"/>
        <v>3.9566666666666634</v>
      </c>
      <c r="AW101" s="74" t="str">
        <f t="shared" si="109"/>
        <v/>
      </c>
      <c r="AX101" s="74" t="str">
        <f t="shared" si="110"/>
        <v/>
      </c>
      <c r="AY101" s="74" t="str">
        <f t="shared" si="111"/>
        <v/>
      </c>
      <c r="AZ101" s="74" t="str">
        <f t="shared" si="112"/>
        <v/>
      </c>
      <c r="BA101" s="74" t="str">
        <f t="shared" si="113"/>
        <v/>
      </c>
      <c r="BB101" s="74" t="str">
        <f t="shared" si="114"/>
        <v/>
      </c>
      <c r="BC101" s="74" t="str">
        <f t="shared" si="115"/>
        <v/>
      </c>
      <c r="BD101" s="74">
        <f t="shared" ref="BD101:BD164" si="117">IF(ISERROR(P101-AJ$122),"",P101-AJ$122)</f>
        <v>9.783333333333335</v>
      </c>
      <c r="BE101" s="74">
        <f t="shared" ref="BE101:BE164" si="118">IF(ISERROR(Q101-AK$122),"",Q101-AK$122)</f>
        <v>9.7316666666666656</v>
      </c>
      <c r="BF101" s="74">
        <f t="shared" ref="BF101:BF164" si="119">IF(ISERROR(R101-AL$122),"",R101-AL$122)</f>
        <v>9.0049999999999955</v>
      </c>
      <c r="BG101" s="74" t="str">
        <f t="shared" ref="BG101:BG164" si="120">IF(ISERROR(S101-AM$122),"",S101-AM$122)</f>
        <v/>
      </c>
      <c r="BH101" s="74" t="str">
        <f t="shared" ref="BH101:BH164" si="121">IF(ISERROR(T101-AN$122),"",T101-AN$122)</f>
        <v/>
      </c>
      <c r="BI101" s="74" t="str">
        <f t="shared" ref="BI101:BI164" si="122">IF(ISERROR(U101-AO$122),"",U101-AO$122)</f>
        <v/>
      </c>
      <c r="BJ101" s="74" t="str">
        <f t="shared" ref="BJ101:BJ164" si="123">IF(ISERROR(V101-AP$122),"",V101-AP$122)</f>
        <v/>
      </c>
      <c r="BK101" s="74" t="str">
        <f t="shared" ref="BK101:BK164" si="124">IF(ISERROR(W101-AQ$122),"",W101-AQ$122)</f>
        <v/>
      </c>
      <c r="BL101" s="74" t="str">
        <f t="shared" ref="BL101:BL164" si="125">IF(ISERROR(X101-AR$122),"",X101-AR$122)</f>
        <v/>
      </c>
      <c r="BM101" s="74" t="str">
        <f t="shared" ref="BM101:BM164" si="126">IF(ISERROR(Y101-AS$122),"",Y101-AS$122)</f>
        <v/>
      </c>
      <c r="BN101" s="62">
        <f t="shared" ref="BN101:BN163" si="127">AVERAGE(AT101:BC101)</f>
        <v>3.9438888888888877</v>
      </c>
      <c r="BO101" s="62">
        <f t="shared" ref="BO101:BO163" si="128">AVERAGE(BD101:BM101)</f>
        <v>9.5066666666666659</v>
      </c>
      <c r="BP101" s="9">
        <f t="shared" si="86"/>
        <v>6.7373886440178332E-2</v>
      </c>
      <c r="BQ101" s="9">
        <f t="shared" si="87"/>
        <v>6.3226215018870255E-2</v>
      </c>
      <c r="BR101" s="9">
        <f t="shared" si="88"/>
        <v>6.4405751270581249E-2</v>
      </c>
      <c r="BS101" s="9" t="str">
        <f t="shared" si="89"/>
        <v/>
      </c>
      <c r="BT101" s="9" t="str">
        <f t="shared" si="90"/>
        <v/>
      </c>
      <c r="BU101" s="9" t="str">
        <f t="shared" si="91"/>
        <v/>
      </c>
      <c r="BV101" s="9" t="str">
        <f t="shared" si="92"/>
        <v/>
      </c>
      <c r="BW101" s="9" t="str">
        <f t="shared" si="93"/>
        <v/>
      </c>
      <c r="BX101" s="9" t="str">
        <f t="shared" si="94"/>
        <v/>
      </c>
      <c r="BY101" s="9" t="str">
        <f t="shared" si="95"/>
        <v/>
      </c>
      <c r="BZ101" s="9">
        <f t="shared" si="96"/>
        <v>1.1348101435135142E-3</v>
      </c>
      <c r="CA101" s="9">
        <f t="shared" si="97"/>
        <v>1.1761871368992157E-3</v>
      </c>
      <c r="CB101" s="9">
        <f t="shared" si="98"/>
        <v>1.9463677008356853E-3</v>
      </c>
      <c r="CC101" s="9" t="str">
        <f t="shared" si="99"/>
        <v/>
      </c>
      <c r="CD101" s="9" t="str">
        <f t="shared" si="100"/>
        <v/>
      </c>
      <c r="CE101" s="9" t="str">
        <f t="shared" si="101"/>
        <v/>
      </c>
      <c r="CF101" s="9" t="str">
        <f t="shared" si="102"/>
        <v/>
      </c>
      <c r="CG101" s="9" t="str">
        <f t="shared" si="103"/>
        <v/>
      </c>
      <c r="CH101" s="9" t="str">
        <f t="shared" si="104"/>
        <v/>
      </c>
      <c r="CI101" s="9" t="str">
        <f t="shared" si="105"/>
        <v/>
      </c>
    </row>
    <row r="102" spans="1:87">
      <c r="A102" s="188"/>
      <c r="B102" s="57" t="str">
        <f>IF('Gene Table'!D101="","",'Gene Table'!D101)</f>
        <v>NM_002452</v>
      </c>
      <c r="C102" s="57" t="s">
        <v>1744</v>
      </c>
      <c r="D102" s="60">
        <f>IF(SUM('Test Sample Data'!D$3:D$98)&gt;10,IF(AND(ISNUMBER('Test Sample Data'!D101),'Test Sample Data'!D101&lt;$B$1, 'Test Sample Data'!D101&gt;0),'Test Sample Data'!D101,$B$1),"")</f>
        <v>25.93</v>
      </c>
      <c r="E102" s="60">
        <f>IF(SUM('Test Sample Data'!E$3:E$98)&gt;10,IF(AND(ISNUMBER('Test Sample Data'!E101),'Test Sample Data'!E101&lt;$B$1, 'Test Sample Data'!E101&gt;0),'Test Sample Data'!E101,$B$1),"")</f>
        <v>26.04</v>
      </c>
      <c r="F102" s="60">
        <f>IF(SUM('Test Sample Data'!F$3:F$98)&gt;10,IF(AND(ISNUMBER('Test Sample Data'!F101),'Test Sample Data'!F101&lt;$B$1, 'Test Sample Data'!F101&gt;0),'Test Sample Data'!F101,$B$1),"")</f>
        <v>25.98</v>
      </c>
      <c r="G102" s="60" t="str">
        <f>IF(SUM('Test Sample Data'!G$3:G$98)&gt;10,IF(AND(ISNUMBER('Test Sample Data'!G101),'Test Sample Data'!G101&lt;$B$1, 'Test Sample Data'!G101&gt;0),'Test Sample Data'!G101,$B$1),"")</f>
        <v/>
      </c>
      <c r="H102" s="60" t="str">
        <f>IF(SUM('Test Sample Data'!H$3:H$98)&gt;10,IF(AND(ISNUMBER('Test Sample Data'!H101),'Test Sample Data'!H101&lt;$B$1, 'Test Sample Data'!H101&gt;0),'Test Sample Data'!H101,$B$1),"")</f>
        <v/>
      </c>
      <c r="I102" s="60" t="str">
        <f>IF(SUM('Test Sample Data'!I$3:I$98)&gt;10,IF(AND(ISNUMBER('Test Sample Data'!I101),'Test Sample Data'!I101&lt;$B$1, 'Test Sample Data'!I101&gt;0),'Test Sample Data'!I101,$B$1),"")</f>
        <v/>
      </c>
      <c r="J102" s="60" t="str">
        <f>IF(SUM('Test Sample Data'!J$3:J$98)&gt;10,IF(AND(ISNUMBER('Test Sample Data'!J101),'Test Sample Data'!J101&lt;$B$1, 'Test Sample Data'!J101&gt;0),'Test Sample Data'!J101,$B$1),"")</f>
        <v/>
      </c>
      <c r="K102" s="60" t="str">
        <f>IF(SUM('Test Sample Data'!K$3:K$98)&gt;10,IF(AND(ISNUMBER('Test Sample Data'!K101),'Test Sample Data'!K101&lt;$B$1, 'Test Sample Data'!K101&gt;0),'Test Sample Data'!K101,$B$1),"")</f>
        <v/>
      </c>
      <c r="L102" s="60" t="str">
        <f>IF(SUM('Test Sample Data'!L$3:L$98)&gt;10,IF(AND(ISNUMBER('Test Sample Data'!L101),'Test Sample Data'!L101&lt;$B$1, 'Test Sample Data'!L101&gt;0),'Test Sample Data'!L101,$B$1),"")</f>
        <v/>
      </c>
      <c r="M102" s="60" t="str">
        <f>IF(SUM('Test Sample Data'!M$3:M$98)&gt;10,IF(AND(ISNUMBER('Test Sample Data'!M101),'Test Sample Data'!M101&lt;$B$1, 'Test Sample Data'!M101&gt;0),'Test Sample Data'!M101,$B$1),"")</f>
        <v/>
      </c>
      <c r="N102" s="60" t="str">
        <f>'Gene Table'!D101</f>
        <v>NM_002452</v>
      </c>
      <c r="O102" s="57" t="s">
        <v>1744</v>
      </c>
      <c r="P102" s="60">
        <f>IF(SUM('Control Sample Data'!D$3:D$98)&gt;10,IF(AND(ISNUMBER('Control Sample Data'!D101),'Control Sample Data'!D101&lt;$B$1, 'Control Sample Data'!D101&gt;0),'Control Sample Data'!D101,$B$1),"")</f>
        <v>30.86</v>
      </c>
      <c r="Q102" s="60">
        <f>IF(SUM('Control Sample Data'!E$3:E$98)&gt;10,IF(AND(ISNUMBER('Control Sample Data'!E101),'Control Sample Data'!E101&lt;$B$1, 'Control Sample Data'!E101&gt;0),'Control Sample Data'!E101,$B$1),"")</f>
        <v>31.17</v>
      </c>
      <c r="R102" s="60">
        <f>IF(SUM('Control Sample Data'!F$3:F$98)&gt;10,IF(AND(ISNUMBER('Control Sample Data'!F101),'Control Sample Data'!F101&lt;$B$1, 'Control Sample Data'!F101&gt;0),'Control Sample Data'!F101,$B$1),"")</f>
        <v>31.26</v>
      </c>
      <c r="S102" s="60" t="str">
        <f>IF(SUM('Control Sample Data'!G$3:G$98)&gt;10,IF(AND(ISNUMBER('Control Sample Data'!G101),'Control Sample Data'!G101&lt;$B$1, 'Control Sample Data'!G101&gt;0),'Control Sample Data'!G101,$B$1),"")</f>
        <v/>
      </c>
      <c r="T102" s="60" t="str">
        <f>IF(SUM('Control Sample Data'!H$3:H$98)&gt;10,IF(AND(ISNUMBER('Control Sample Data'!H101),'Control Sample Data'!H101&lt;$B$1, 'Control Sample Data'!H101&gt;0),'Control Sample Data'!H101,$B$1),"")</f>
        <v/>
      </c>
      <c r="U102" s="60" t="str">
        <f>IF(SUM('Control Sample Data'!I$3:I$98)&gt;10,IF(AND(ISNUMBER('Control Sample Data'!I101),'Control Sample Data'!I101&lt;$B$1, 'Control Sample Data'!I101&gt;0),'Control Sample Data'!I101,$B$1),"")</f>
        <v/>
      </c>
      <c r="V102" s="60" t="str">
        <f>IF(SUM('Control Sample Data'!J$3:J$98)&gt;10,IF(AND(ISNUMBER('Control Sample Data'!J101),'Control Sample Data'!J101&lt;$B$1, 'Control Sample Data'!J101&gt;0),'Control Sample Data'!J101,$B$1),"")</f>
        <v/>
      </c>
      <c r="W102" s="60" t="str">
        <f>IF(SUM('Control Sample Data'!K$3:K$98)&gt;10,IF(AND(ISNUMBER('Control Sample Data'!K101),'Control Sample Data'!K101&lt;$B$1, 'Control Sample Data'!K101&gt;0),'Control Sample Data'!K101,$B$1),"")</f>
        <v/>
      </c>
      <c r="X102" s="60" t="str">
        <f>IF(SUM('Control Sample Data'!L$3:L$98)&gt;10,IF(AND(ISNUMBER('Control Sample Data'!L101),'Control Sample Data'!L101&lt;$B$1, 'Control Sample Data'!L101&gt;0),'Control Sample Data'!L101,$B$1),"")</f>
        <v/>
      </c>
      <c r="Y102" s="95" t="str">
        <f>IF(SUM('Control Sample Data'!M$3:M$98)&gt;10,IF(AND(ISNUMBER('Control Sample Data'!M101),'Control Sample Data'!M101&lt;$B$1, 'Control Sample Data'!M101&gt;0),'Control Sample Data'!M101,$B$1),"")</f>
        <v/>
      </c>
      <c r="Z102" s="62">
        <f>IF(ISERROR(VLOOKUP('Choose Housekeeping Genes'!$C5,Calculations!$C$100:$M$195,2,0)),"",VLOOKUP('Choose Housekeeping Genes'!$C5,Calculations!$C$100:$M$195,2,0))</f>
        <v>35</v>
      </c>
      <c r="AA102" s="62">
        <f>IF(ISERROR(VLOOKUP('Choose Housekeeping Genes'!$C5,Calculations!$C$100:$M$195,3,0)),"",VLOOKUP('Choose Housekeeping Genes'!$C5,Calculations!$C$100:$M$195,3,0))</f>
        <v>35</v>
      </c>
      <c r="AB102" s="62">
        <f>IF(ISERROR(VLOOKUP('Choose Housekeeping Genes'!$C5,Calculations!$C$100:$M$195,4,0)),"",VLOOKUP('Choose Housekeeping Genes'!$C5,Calculations!$C$100:$M$195,4,0))</f>
        <v>35</v>
      </c>
      <c r="AC102" s="62" t="str">
        <f>IF(ISERROR(VLOOKUP('Choose Housekeeping Genes'!$C5,Calculations!$C$100:$M$195,5,0)),"",VLOOKUP('Choose Housekeeping Genes'!$C5,Calculations!$C$100:$M$195,5,0))</f>
        <v/>
      </c>
      <c r="AD102" s="62" t="str">
        <f>IF(ISERROR(VLOOKUP('Choose Housekeeping Genes'!$C5,Calculations!$C$100:$M$195,6,0)),"",VLOOKUP('Choose Housekeeping Genes'!$C5,Calculations!$C$100:$M$195,6,0))</f>
        <v/>
      </c>
      <c r="AE102" s="62" t="str">
        <f>IF(ISERROR(VLOOKUP('Choose Housekeeping Genes'!$C5,Calculations!$C$100:$M$195,7,0)),"",VLOOKUP('Choose Housekeeping Genes'!$C5,Calculations!$C$100:$M$195,7,0))</f>
        <v/>
      </c>
      <c r="AF102" s="62" t="str">
        <f>IF(ISERROR(VLOOKUP('Choose Housekeeping Genes'!$C5,Calculations!$C$100:$M$195,8,0)),"",VLOOKUP('Choose Housekeeping Genes'!$C5,Calculations!$C$100:$M$195,8,0))</f>
        <v/>
      </c>
      <c r="AG102" s="62" t="str">
        <f>IF(ISERROR(VLOOKUP('Choose Housekeeping Genes'!$C5,Calculations!$C$100:$M$195,9,0)),"",VLOOKUP('Choose Housekeeping Genes'!$C5,Calculations!$C$100:$M$195,9,0))</f>
        <v/>
      </c>
      <c r="AH102" s="62" t="str">
        <f>IF(ISERROR(VLOOKUP('Choose Housekeeping Genes'!$C5,Calculations!$C$100:$M$195,10,0)),"",VLOOKUP('Choose Housekeeping Genes'!$C5,Calculations!$C$100:$M$195,10,0))</f>
        <v/>
      </c>
      <c r="AI102" s="62" t="str">
        <f>IF(ISERROR(VLOOKUP('Choose Housekeeping Genes'!$C5,Calculations!$C$100:$M$195,11,0)),"",VLOOKUP('Choose Housekeeping Genes'!$C5,Calculations!$C$100:$M$195,11,0))</f>
        <v/>
      </c>
      <c r="AJ102" s="62">
        <f>IF(ISERROR(VLOOKUP('Choose Housekeeping Genes'!$C5,Calculations!$C$100:$Y$195,14,0)),"",VLOOKUP('Choose Housekeeping Genes'!$C5,Calculations!$C$100:$Y$195,14,0))</f>
        <v>20.260000000000002</v>
      </c>
      <c r="AK102" s="62">
        <f>IF(ISERROR(VLOOKUP('Choose Housekeeping Genes'!$C5,Calculations!$C$100:$Y$195,15,0)),"",VLOOKUP('Choose Housekeeping Genes'!$C5,Calculations!$C$100:$Y$195,15,0))</f>
        <v>20.329999999999998</v>
      </c>
      <c r="AL102" s="62">
        <f>IF(ISERROR(VLOOKUP('Choose Housekeeping Genes'!$C5,Calculations!$C$100:$Y$195,16,0)),"",VLOOKUP('Choose Housekeeping Genes'!$C5,Calculations!$C$100:$Y$195,16,0))</f>
        <v>20.45</v>
      </c>
      <c r="AM102" s="62" t="str">
        <f>IF(ISERROR(VLOOKUP('Choose Housekeeping Genes'!$C5,Calculations!$C$100:$Y$195,17,0)),"",VLOOKUP('Choose Housekeeping Genes'!$C5,Calculations!$C$100:$Y$195,17,0))</f>
        <v/>
      </c>
      <c r="AN102" s="62" t="str">
        <f>IF(ISERROR(VLOOKUP('Choose Housekeeping Genes'!$C5,Calculations!$C$100:$Y$195,18,0)),"",VLOOKUP('Choose Housekeeping Genes'!$C5,Calculations!$C$100:$Y$195,18,0))</f>
        <v/>
      </c>
      <c r="AO102" s="62" t="str">
        <f>IF(ISERROR(VLOOKUP('Choose Housekeeping Genes'!$C5,Calculations!$C$100:$Y$195,19,0)),"",VLOOKUP('Choose Housekeeping Genes'!$C5,Calculations!$C$100:$Y$195,19,0))</f>
        <v/>
      </c>
      <c r="AP102" s="62" t="str">
        <f>IF(ISERROR(VLOOKUP('Choose Housekeeping Genes'!$C5,Calculations!$C$100:$Y$195,20,0)),"",VLOOKUP('Choose Housekeeping Genes'!$C5,Calculations!$C$100:$Y$195,20,0))</f>
        <v/>
      </c>
      <c r="AQ102" s="62" t="str">
        <f>IF(ISERROR(VLOOKUP('Choose Housekeeping Genes'!$C5,Calculations!$C$100:$Y$195,21,0)),"",VLOOKUP('Choose Housekeeping Genes'!$C5,Calculations!$C$100:$Y$195,21,0))</f>
        <v/>
      </c>
      <c r="AR102" s="62" t="str">
        <f>IF(ISERROR(VLOOKUP('Choose Housekeeping Genes'!$C5,Calculations!$C$100:$Y$195,22,0)),"",VLOOKUP('Choose Housekeeping Genes'!$C5,Calculations!$C$100:$Y$195,22,0))</f>
        <v/>
      </c>
      <c r="AS102" s="62" t="str">
        <f>IF(ISERROR(VLOOKUP('Choose Housekeeping Genes'!$C5,Calculations!$C$100:$Y$195,23,0)),"",VLOOKUP('Choose Housekeeping Genes'!$C5,Calculations!$C$100:$Y$195,23,0))</f>
        <v/>
      </c>
      <c r="AT102" s="74">
        <f t="shared" si="106"/>
        <v>2.4116666666666688</v>
      </c>
      <c r="AU102" s="74">
        <f t="shared" si="107"/>
        <v>2.43333333333333</v>
      </c>
      <c r="AV102" s="74">
        <f t="shared" si="108"/>
        <v>2.3566666666666656</v>
      </c>
      <c r="AW102" s="74" t="str">
        <f t="shared" si="109"/>
        <v/>
      </c>
      <c r="AX102" s="74" t="str">
        <f t="shared" si="110"/>
        <v/>
      </c>
      <c r="AY102" s="74" t="str">
        <f t="shared" si="111"/>
        <v/>
      </c>
      <c r="AZ102" s="74" t="str">
        <f t="shared" si="112"/>
        <v/>
      </c>
      <c r="BA102" s="74" t="str">
        <f t="shared" si="113"/>
        <v/>
      </c>
      <c r="BB102" s="74" t="str">
        <f t="shared" si="114"/>
        <v/>
      </c>
      <c r="BC102" s="74" t="str">
        <f t="shared" si="115"/>
        <v/>
      </c>
      <c r="BD102" s="74">
        <f t="shared" si="117"/>
        <v>7.0833333333333321</v>
      </c>
      <c r="BE102" s="74">
        <f t="shared" si="118"/>
        <v>6.8616666666666681</v>
      </c>
      <c r="BF102" s="74">
        <f t="shared" si="119"/>
        <v>6.8550000000000004</v>
      </c>
      <c r="BG102" s="74" t="str">
        <f t="shared" si="120"/>
        <v/>
      </c>
      <c r="BH102" s="74" t="str">
        <f t="shared" si="121"/>
        <v/>
      </c>
      <c r="BI102" s="74" t="str">
        <f t="shared" si="122"/>
        <v/>
      </c>
      <c r="BJ102" s="74" t="str">
        <f t="shared" si="123"/>
        <v/>
      </c>
      <c r="BK102" s="74" t="str">
        <f t="shared" si="124"/>
        <v/>
      </c>
      <c r="BL102" s="74" t="str">
        <f t="shared" si="125"/>
        <v/>
      </c>
      <c r="BM102" s="74" t="str">
        <f t="shared" si="126"/>
        <v/>
      </c>
      <c r="BN102" s="62">
        <f t="shared" si="127"/>
        <v>2.4005555555555547</v>
      </c>
      <c r="BO102" s="62">
        <f t="shared" si="128"/>
        <v>6.9333333333333336</v>
      </c>
      <c r="BP102" s="9">
        <f t="shared" si="86"/>
        <v>0.18793860277970043</v>
      </c>
      <c r="BQ102" s="9">
        <f t="shared" si="87"/>
        <v>0.18513719403582096</v>
      </c>
      <c r="BR102" s="9">
        <f t="shared" si="88"/>
        <v>0.19524172835873596</v>
      </c>
      <c r="BS102" s="9" t="str">
        <f t="shared" si="89"/>
        <v/>
      </c>
      <c r="BT102" s="9" t="str">
        <f t="shared" si="90"/>
        <v/>
      </c>
      <c r="BU102" s="9" t="str">
        <f t="shared" si="91"/>
        <v/>
      </c>
      <c r="BV102" s="9" t="str">
        <f t="shared" si="92"/>
        <v/>
      </c>
      <c r="BW102" s="9" t="str">
        <f t="shared" si="93"/>
        <v/>
      </c>
      <c r="BX102" s="9" t="str">
        <f t="shared" si="94"/>
        <v/>
      </c>
      <c r="BY102" s="9" t="str">
        <f t="shared" si="95"/>
        <v/>
      </c>
      <c r="BZ102" s="9">
        <f t="shared" si="96"/>
        <v>7.3740180678257376E-3</v>
      </c>
      <c r="CA102" s="9">
        <f t="shared" si="97"/>
        <v>8.5986943764301948E-3</v>
      </c>
      <c r="CB102" s="9">
        <f t="shared" si="98"/>
        <v>8.6385207290646006E-3</v>
      </c>
      <c r="CC102" s="9" t="str">
        <f t="shared" si="99"/>
        <v/>
      </c>
      <c r="CD102" s="9" t="str">
        <f t="shared" si="100"/>
        <v/>
      </c>
      <c r="CE102" s="9" t="str">
        <f t="shared" si="101"/>
        <v/>
      </c>
      <c r="CF102" s="9" t="str">
        <f t="shared" si="102"/>
        <v/>
      </c>
      <c r="CG102" s="9" t="str">
        <f t="shared" si="103"/>
        <v/>
      </c>
      <c r="CH102" s="9" t="str">
        <f t="shared" si="104"/>
        <v/>
      </c>
      <c r="CI102" s="9" t="str">
        <f t="shared" si="105"/>
        <v/>
      </c>
    </row>
    <row r="103" spans="1:87">
      <c r="A103" s="188"/>
      <c r="B103" s="57" t="str">
        <f>IF('Gene Table'!D102="","",'Gene Table'!D102)</f>
        <v>NM_006892</v>
      </c>
      <c r="C103" s="57" t="s">
        <v>1745</v>
      </c>
      <c r="D103" s="60">
        <f>IF(SUM('Test Sample Data'!D$3:D$98)&gt;10,IF(AND(ISNUMBER('Test Sample Data'!D102),'Test Sample Data'!D102&lt;$B$1, 'Test Sample Data'!D102&gt;0),'Test Sample Data'!D102,$B$1),"")</f>
        <v>24.5</v>
      </c>
      <c r="E103" s="60">
        <f>IF(SUM('Test Sample Data'!E$3:E$98)&gt;10,IF(AND(ISNUMBER('Test Sample Data'!E102),'Test Sample Data'!E102&lt;$B$1, 'Test Sample Data'!E102&gt;0),'Test Sample Data'!E102,$B$1),"")</f>
        <v>24.68</v>
      </c>
      <c r="F103" s="60">
        <f>IF(SUM('Test Sample Data'!F$3:F$98)&gt;10,IF(AND(ISNUMBER('Test Sample Data'!F102),'Test Sample Data'!F102&lt;$B$1, 'Test Sample Data'!F102&gt;0),'Test Sample Data'!F102,$B$1),"")</f>
        <v>24.56</v>
      </c>
      <c r="G103" s="60" t="str">
        <f>IF(SUM('Test Sample Data'!G$3:G$98)&gt;10,IF(AND(ISNUMBER('Test Sample Data'!G102),'Test Sample Data'!G102&lt;$B$1, 'Test Sample Data'!G102&gt;0),'Test Sample Data'!G102,$B$1),"")</f>
        <v/>
      </c>
      <c r="H103" s="60" t="str">
        <f>IF(SUM('Test Sample Data'!H$3:H$98)&gt;10,IF(AND(ISNUMBER('Test Sample Data'!H102),'Test Sample Data'!H102&lt;$B$1, 'Test Sample Data'!H102&gt;0),'Test Sample Data'!H102,$B$1),"")</f>
        <v/>
      </c>
      <c r="I103" s="60" t="str">
        <f>IF(SUM('Test Sample Data'!I$3:I$98)&gt;10,IF(AND(ISNUMBER('Test Sample Data'!I102),'Test Sample Data'!I102&lt;$B$1, 'Test Sample Data'!I102&gt;0),'Test Sample Data'!I102,$B$1),"")</f>
        <v/>
      </c>
      <c r="J103" s="60" t="str">
        <f>IF(SUM('Test Sample Data'!J$3:J$98)&gt;10,IF(AND(ISNUMBER('Test Sample Data'!J102),'Test Sample Data'!J102&lt;$B$1, 'Test Sample Data'!J102&gt;0),'Test Sample Data'!J102,$B$1),"")</f>
        <v/>
      </c>
      <c r="K103" s="60" t="str">
        <f>IF(SUM('Test Sample Data'!K$3:K$98)&gt;10,IF(AND(ISNUMBER('Test Sample Data'!K102),'Test Sample Data'!K102&lt;$B$1, 'Test Sample Data'!K102&gt;0),'Test Sample Data'!K102,$B$1),"")</f>
        <v/>
      </c>
      <c r="L103" s="60" t="str">
        <f>IF(SUM('Test Sample Data'!L$3:L$98)&gt;10,IF(AND(ISNUMBER('Test Sample Data'!L102),'Test Sample Data'!L102&lt;$B$1, 'Test Sample Data'!L102&gt;0),'Test Sample Data'!L102,$B$1),"")</f>
        <v/>
      </c>
      <c r="M103" s="60" t="str">
        <f>IF(SUM('Test Sample Data'!M$3:M$98)&gt;10,IF(AND(ISNUMBER('Test Sample Data'!M102),'Test Sample Data'!M102&lt;$B$1, 'Test Sample Data'!M102&gt;0),'Test Sample Data'!M102,$B$1),"")</f>
        <v/>
      </c>
      <c r="N103" s="60" t="str">
        <f>'Gene Table'!D102</f>
        <v>NM_006892</v>
      </c>
      <c r="O103" s="57" t="s">
        <v>1745</v>
      </c>
      <c r="P103" s="60">
        <f>IF(SUM('Control Sample Data'!D$3:D$98)&gt;10,IF(AND(ISNUMBER('Control Sample Data'!D102),'Control Sample Data'!D102&lt;$B$1, 'Control Sample Data'!D102&gt;0),'Control Sample Data'!D102,$B$1),"")</f>
        <v>28.55</v>
      </c>
      <c r="Q103" s="60">
        <f>IF(SUM('Control Sample Data'!E$3:E$98)&gt;10,IF(AND(ISNUMBER('Control Sample Data'!E102),'Control Sample Data'!E102&lt;$B$1, 'Control Sample Data'!E102&gt;0),'Control Sample Data'!E102,$B$1),"")</f>
        <v>29</v>
      </c>
      <c r="R103" s="60">
        <f>IF(SUM('Control Sample Data'!F$3:F$98)&gt;10,IF(AND(ISNUMBER('Control Sample Data'!F102),'Control Sample Data'!F102&lt;$B$1, 'Control Sample Data'!F102&gt;0),'Control Sample Data'!F102,$B$1),"")</f>
        <v>29.24</v>
      </c>
      <c r="S103" s="60" t="str">
        <f>IF(SUM('Control Sample Data'!G$3:G$98)&gt;10,IF(AND(ISNUMBER('Control Sample Data'!G102),'Control Sample Data'!G102&lt;$B$1, 'Control Sample Data'!G102&gt;0),'Control Sample Data'!G102,$B$1),"")</f>
        <v/>
      </c>
      <c r="T103" s="60" t="str">
        <f>IF(SUM('Control Sample Data'!H$3:H$98)&gt;10,IF(AND(ISNUMBER('Control Sample Data'!H102),'Control Sample Data'!H102&lt;$B$1, 'Control Sample Data'!H102&gt;0),'Control Sample Data'!H102,$B$1),"")</f>
        <v/>
      </c>
      <c r="U103" s="60" t="str">
        <f>IF(SUM('Control Sample Data'!I$3:I$98)&gt;10,IF(AND(ISNUMBER('Control Sample Data'!I102),'Control Sample Data'!I102&lt;$B$1, 'Control Sample Data'!I102&gt;0),'Control Sample Data'!I102,$B$1),"")</f>
        <v/>
      </c>
      <c r="V103" s="60" t="str">
        <f>IF(SUM('Control Sample Data'!J$3:J$98)&gt;10,IF(AND(ISNUMBER('Control Sample Data'!J102),'Control Sample Data'!J102&lt;$B$1, 'Control Sample Data'!J102&gt;0),'Control Sample Data'!J102,$B$1),"")</f>
        <v/>
      </c>
      <c r="W103" s="60" t="str">
        <f>IF(SUM('Control Sample Data'!K$3:K$98)&gt;10,IF(AND(ISNUMBER('Control Sample Data'!K102),'Control Sample Data'!K102&lt;$B$1, 'Control Sample Data'!K102&gt;0),'Control Sample Data'!K102,$B$1),"")</f>
        <v/>
      </c>
      <c r="X103" s="60" t="str">
        <f>IF(SUM('Control Sample Data'!L$3:L$98)&gt;10,IF(AND(ISNUMBER('Control Sample Data'!L102),'Control Sample Data'!L102&lt;$B$1, 'Control Sample Data'!L102&gt;0),'Control Sample Data'!L102,$B$1),"")</f>
        <v/>
      </c>
      <c r="Y103" s="95" t="str">
        <f>IF(SUM('Control Sample Data'!M$3:M$98)&gt;10,IF(AND(ISNUMBER('Control Sample Data'!M102),'Control Sample Data'!M102&lt;$B$1, 'Control Sample Data'!M102&gt;0),'Control Sample Data'!M102,$B$1),"")</f>
        <v/>
      </c>
      <c r="Z103" s="62">
        <f>IF(ISERROR(VLOOKUP('Choose Housekeeping Genes'!$C6,Calculations!$C$100:$M$195,2,0)),"",VLOOKUP('Choose Housekeeping Genes'!$C6,Calculations!$C$100:$M$195,2,0))</f>
        <v>23.24</v>
      </c>
      <c r="AA103" s="62">
        <f>IF(ISERROR(VLOOKUP('Choose Housekeeping Genes'!$C6,Calculations!$C$100:$M$195,3,0)),"",VLOOKUP('Choose Housekeeping Genes'!$C6,Calculations!$C$100:$M$195,3,0))</f>
        <v>23.35</v>
      </c>
      <c r="AB103" s="62">
        <f>IF(ISERROR(VLOOKUP('Choose Housekeeping Genes'!$C6,Calculations!$C$100:$M$195,4,0)),"",VLOOKUP('Choose Housekeeping Genes'!$C6,Calculations!$C$100:$M$195,4,0))</f>
        <v>23.42</v>
      </c>
      <c r="AC103" s="62" t="str">
        <f>IF(ISERROR(VLOOKUP('Choose Housekeeping Genes'!$C6,Calculations!$C$100:$M$195,5,0)),"",VLOOKUP('Choose Housekeeping Genes'!$C6,Calculations!$C$100:$M$195,5,0))</f>
        <v/>
      </c>
      <c r="AD103" s="62" t="str">
        <f>IF(ISERROR(VLOOKUP('Choose Housekeeping Genes'!$C6,Calculations!$C$100:$M$195,6,0)),"",VLOOKUP('Choose Housekeeping Genes'!$C6,Calculations!$C$100:$M$195,6,0))</f>
        <v/>
      </c>
      <c r="AE103" s="62" t="str">
        <f>IF(ISERROR(VLOOKUP('Choose Housekeeping Genes'!$C6,Calculations!$C$100:$M$195,7,0)),"",VLOOKUP('Choose Housekeeping Genes'!$C6,Calculations!$C$100:$M$195,7,0))</f>
        <v/>
      </c>
      <c r="AF103" s="62" t="str">
        <f>IF(ISERROR(VLOOKUP('Choose Housekeeping Genes'!$C6,Calculations!$C$100:$M$195,8,0)),"",VLOOKUP('Choose Housekeeping Genes'!$C6,Calculations!$C$100:$M$195,8,0))</f>
        <v/>
      </c>
      <c r="AG103" s="62" t="str">
        <f>IF(ISERROR(VLOOKUP('Choose Housekeeping Genes'!$C6,Calculations!$C$100:$M$195,9,0)),"",VLOOKUP('Choose Housekeeping Genes'!$C6,Calculations!$C$100:$M$195,9,0))</f>
        <v/>
      </c>
      <c r="AH103" s="62" t="str">
        <f>IF(ISERROR(VLOOKUP('Choose Housekeeping Genes'!$C6,Calculations!$C$100:$M$195,10,0)),"",VLOOKUP('Choose Housekeeping Genes'!$C6,Calculations!$C$100:$M$195,10,0))</f>
        <v/>
      </c>
      <c r="AI103" s="62" t="str">
        <f>IF(ISERROR(VLOOKUP('Choose Housekeeping Genes'!$C6,Calculations!$C$100:$M$195,11,0)),"",VLOOKUP('Choose Housekeeping Genes'!$C6,Calculations!$C$100:$M$195,11,0))</f>
        <v/>
      </c>
      <c r="AJ103" s="62">
        <f>IF(ISERROR(VLOOKUP('Choose Housekeeping Genes'!$C6,Calculations!$C$100:$Y$195,14,0)),"",VLOOKUP('Choose Housekeeping Genes'!$C6,Calculations!$C$100:$Y$195,14,0))</f>
        <v>32</v>
      </c>
      <c r="AK103" s="62">
        <f>IF(ISERROR(VLOOKUP('Choose Housekeeping Genes'!$C6,Calculations!$C$100:$Y$195,15,0)),"",VLOOKUP('Choose Housekeeping Genes'!$C6,Calculations!$C$100:$Y$195,15,0))</f>
        <v>35</v>
      </c>
      <c r="AL103" s="62">
        <f>IF(ISERROR(VLOOKUP('Choose Housekeeping Genes'!$C6,Calculations!$C$100:$Y$195,16,0)),"",VLOOKUP('Choose Housekeeping Genes'!$C6,Calculations!$C$100:$Y$195,16,0))</f>
        <v>35</v>
      </c>
      <c r="AM103" s="62" t="str">
        <f>IF(ISERROR(VLOOKUP('Choose Housekeeping Genes'!$C6,Calculations!$C$100:$Y$195,17,0)),"",VLOOKUP('Choose Housekeeping Genes'!$C6,Calculations!$C$100:$Y$195,17,0))</f>
        <v/>
      </c>
      <c r="AN103" s="62" t="str">
        <f>IF(ISERROR(VLOOKUP('Choose Housekeeping Genes'!$C6,Calculations!$C$100:$Y$195,18,0)),"",VLOOKUP('Choose Housekeeping Genes'!$C6,Calculations!$C$100:$Y$195,18,0))</f>
        <v/>
      </c>
      <c r="AO103" s="62" t="str">
        <f>IF(ISERROR(VLOOKUP('Choose Housekeeping Genes'!$C6,Calculations!$C$100:$Y$195,19,0)),"",VLOOKUP('Choose Housekeeping Genes'!$C6,Calculations!$C$100:$Y$195,19,0))</f>
        <v/>
      </c>
      <c r="AP103" s="62" t="str">
        <f>IF(ISERROR(VLOOKUP('Choose Housekeeping Genes'!$C6,Calculations!$C$100:$Y$195,20,0)),"",VLOOKUP('Choose Housekeeping Genes'!$C6,Calculations!$C$100:$Y$195,20,0))</f>
        <v/>
      </c>
      <c r="AQ103" s="62" t="str">
        <f>IF(ISERROR(VLOOKUP('Choose Housekeeping Genes'!$C6,Calculations!$C$100:$Y$195,21,0)),"",VLOOKUP('Choose Housekeeping Genes'!$C6,Calculations!$C$100:$Y$195,21,0))</f>
        <v/>
      </c>
      <c r="AR103" s="62" t="str">
        <f>IF(ISERROR(VLOOKUP('Choose Housekeeping Genes'!$C6,Calculations!$C$100:$Y$195,22,0)),"",VLOOKUP('Choose Housekeeping Genes'!$C6,Calculations!$C$100:$Y$195,22,0))</f>
        <v/>
      </c>
      <c r="AS103" s="62" t="str">
        <f>IF(ISERROR(VLOOKUP('Choose Housekeeping Genes'!$C6,Calculations!$C$100:$Y$195,23,0)),"",VLOOKUP('Choose Housekeeping Genes'!$C6,Calculations!$C$100:$Y$195,23,0))</f>
        <v/>
      </c>
      <c r="AT103" s="74">
        <f t="shared" si="106"/>
        <v>0.98166666666666913</v>
      </c>
      <c r="AU103" s="74">
        <f t="shared" si="107"/>
        <v>1.0733333333333306</v>
      </c>
      <c r="AV103" s="74">
        <f t="shared" si="108"/>
        <v>0.93666666666666387</v>
      </c>
      <c r="AW103" s="74" t="str">
        <f t="shared" si="109"/>
        <v/>
      </c>
      <c r="AX103" s="74" t="str">
        <f t="shared" si="110"/>
        <v/>
      </c>
      <c r="AY103" s="74" t="str">
        <f t="shared" si="111"/>
        <v/>
      </c>
      <c r="AZ103" s="74" t="str">
        <f t="shared" si="112"/>
        <v/>
      </c>
      <c r="BA103" s="74" t="str">
        <f t="shared" si="113"/>
        <v/>
      </c>
      <c r="BB103" s="74" t="str">
        <f t="shared" si="114"/>
        <v/>
      </c>
      <c r="BC103" s="74" t="str">
        <f t="shared" si="115"/>
        <v/>
      </c>
      <c r="BD103" s="74">
        <f t="shared" si="117"/>
        <v>4.7733333333333334</v>
      </c>
      <c r="BE103" s="74">
        <f t="shared" si="118"/>
        <v>4.6916666666666664</v>
      </c>
      <c r="BF103" s="74">
        <f t="shared" si="119"/>
        <v>4.8349999999999973</v>
      </c>
      <c r="BG103" s="74" t="str">
        <f t="shared" si="120"/>
        <v/>
      </c>
      <c r="BH103" s="74" t="str">
        <f t="shared" si="121"/>
        <v/>
      </c>
      <c r="BI103" s="74" t="str">
        <f t="shared" si="122"/>
        <v/>
      </c>
      <c r="BJ103" s="74" t="str">
        <f t="shared" si="123"/>
        <v/>
      </c>
      <c r="BK103" s="74" t="str">
        <f t="shared" si="124"/>
        <v/>
      </c>
      <c r="BL103" s="74" t="str">
        <f t="shared" si="125"/>
        <v/>
      </c>
      <c r="BM103" s="74" t="str">
        <f t="shared" si="126"/>
        <v/>
      </c>
      <c r="BN103" s="62">
        <f t="shared" si="127"/>
        <v>0.99722222222222123</v>
      </c>
      <c r="BO103" s="62">
        <f t="shared" si="128"/>
        <v>4.7666666666666657</v>
      </c>
      <c r="BP103" s="9">
        <f t="shared" si="86"/>
        <v>0.5063943921080718</v>
      </c>
      <c r="BQ103" s="9">
        <f t="shared" si="87"/>
        <v>0.47521973885540197</v>
      </c>
      <c r="BR103" s="9">
        <f t="shared" si="88"/>
        <v>0.52243857643043634</v>
      </c>
      <c r="BS103" s="9" t="str">
        <f t="shared" si="89"/>
        <v/>
      </c>
      <c r="BT103" s="9" t="str">
        <f t="shared" si="90"/>
        <v/>
      </c>
      <c r="BU103" s="9" t="str">
        <f t="shared" si="91"/>
        <v/>
      </c>
      <c r="BV103" s="9" t="str">
        <f t="shared" si="92"/>
        <v/>
      </c>
      <c r="BW103" s="9" t="str">
        <f t="shared" si="93"/>
        <v/>
      </c>
      <c r="BX103" s="9" t="str">
        <f t="shared" si="94"/>
        <v/>
      </c>
      <c r="BY103" s="9" t="str">
        <f t="shared" si="95"/>
        <v/>
      </c>
      <c r="BZ103" s="9">
        <f t="shared" si="96"/>
        <v>3.6566507912691067E-2</v>
      </c>
      <c r="CA103" s="9">
        <f t="shared" si="97"/>
        <v>3.8696136261795029E-2</v>
      </c>
      <c r="CB103" s="9">
        <f t="shared" si="98"/>
        <v>3.5036439938390979E-2</v>
      </c>
      <c r="CC103" s="9" t="str">
        <f t="shared" si="99"/>
        <v/>
      </c>
      <c r="CD103" s="9" t="str">
        <f t="shared" si="100"/>
        <v/>
      </c>
      <c r="CE103" s="9" t="str">
        <f t="shared" si="101"/>
        <v/>
      </c>
      <c r="CF103" s="9" t="str">
        <f t="shared" si="102"/>
        <v/>
      </c>
      <c r="CG103" s="9" t="str">
        <f t="shared" si="103"/>
        <v/>
      </c>
      <c r="CH103" s="9" t="str">
        <f t="shared" si="104"/>
        <v/>
      </c>
      <c r="CI103" s="9" t="str">
        <f t="shared" si="105"/>
        <v/>
      </c>
    </row>
    <row r="104" spans="1:87">
      <c r="A104" s="188"/>
      <c r="B104" s="57" t="str">
        <f>IF('Gene Table'!D103="","",'Gene Table'!D103)</f>
        <v>NM_001033</v>
      </c>
      <c r="C104" s="57" t="s">
        <v>1746</v>
      </c>
      <c r="D104" s="60">
        <f>IF(SUM('Test Sample Data'!D$3:D$98)&gt;10,IF(AND(ISNUMBER('Test Sample Data'!D103),'Test Sample Data'!D103&lt;$B$1, 'Test Sample Data'!D103&gt;0),'Test Sample Data'!D103,$B$1),"")</f>
        <v>31.04</v>
      </c>
      <c r="E104" s="60">
        <f>IF(SUM('Test Sample Data'!E$3:E$98)&gt;10,IF(AND(ISNUMBER('Test Sample Data'!E103),'Test Sample Data'!E103&lt;$B$1, 'Test Sample Data'!E103&gt;0),'Test Sample Data'!E103,$B$1),"")</f>
        <v>31.48</v>
      </c>
      <c r="F104" s="60">
        <f>IF(SUM('Test Sample Data'!F$3:F$98)&gt;10,IF(AND(ISNUMBER('Test Sample Data'!F103),'Test Sample Data'!F103&lt;$B$1, 'Test Sample Data'!F103&gt;0),'Test Sample Data'!F103,$B$1),"")</f>
        <v>31.45</v>
      </c>
      <c r="G104" s="60" t="str">
        <f>IF(SUM('Test Sample Data'!G$3:G$98)&gt;10,IF(AND(ISNUMBER('Test Sample Data'!G103),'Test Sample Data'!G103&lt;$B$1, 'Test Sample Data'!G103&gt;0),'Test Sample Data'!G103,$B$1),"")</f>
        <v/>
      </c>
      <c r="H104" s="60" t="str">
        <f>IF(SUM('Test Sample Data'!H$3:H$98)&gt;10,IF(AND(ISNUMBER('Test Sample Data'!H103),'Test Sample Data'!H103&lt;$B$1, 'Test Sample Data'!H103&gt;0),'Test Sample Data'!H103,$B$1),"")</f>
        <v/>
      </c>
      <c r="I104" s="60" t="str">
        <f>IF(SUM('Test Sample Data'!I$3:I$98)&gt;10,IF(AND(ISNUMBER('Test Sample Data'!I103),'Test Sample Data'!I103&lt;$B$1, 'Test Sample Data'!I103&gt;0),'Test Sample Data'!I103,$B$1),"")</f>
        <v/>
      </c>
      <c r="J104" s="60" t="str">
        <f>IF(SUM('Test Sample Data'!J$3:J$98)&gt;10,IF(AND(ISNUMBER('Test Sample Data'!J103),'Test Sample Data'!J103&lt;$B$1, 'Test Sample Data'!J103&gt;0),'Test Sample Data'!J103,$B$1),"")</f>
        <v/>
      </c>
      <c r="K104" s="60" t="str">
        <f>IF(SUM('Test Sample Data'!K$3:K$98)&gt;10,IF(AND(ISNUMBER('Test Sample Data'!K103),'Test Sample Data'!K103&lt;$B$1, 'Test Sample Data'!K103&gt;0),'Test Sample Data'!K103,$B$1),"")</f>
        <v/>
      </c>
      <c r="L104" s="60" t="str">
        <f>IF(SUM('Test Sample Data'!L$3:L$98)&gt;10,IF(AND(ISNUMBER('Test Sample Data'!L103),'Test Sample Data'!L103&lt;$B$1, 'Test Sample Data'!L103&gt;0),'Test Sample Data'!L103,$B$1),"")</f>
        <v/>
      </c>
      <c r="M104" s="60" t="str">
        <f>IF(SUM('Test Sample Data'!M$3:M$98)&gt;10,IF(AND(ISNUMBER('Test Sample Data'!M103),'Test Sample Data'!M103&lt;$B$1, 'Test Sample Data'!M103&gt;0),'Test Sample Data'!M103,$B$1),"")</f>
        <v/>
      </c>
      <c r="N104" s="60" t="str">
        <f>'Gene Table'!D103</f>
        <v>NM_001033</v>
      </c>
      <c r="O104" s="57" t="s">
        <v>1746</v>
      </c>
      <c r="P104" s="60">
        <f>IF(SUM('Control Sample Data'!D$3:D$98)&gt;10,IF(AND(ISNUMBER('Control Sample Data'!D103),'Control Sample Data'!D103&lt;$B$1, 'Control Sample Data'!D103&gt;0),'Control Sample Data'!D103,$B$1),"")</f>
        <v>26.1</v>
      </c>
      <c r="Q104" s="60">
        <f>IF(SUM('Control Sample Data'!E$3:E$98)&gt;10,IF(AND(ISNUMBER('Control Sample Data'!E103),'Control Sample Data'!E103&lt;$B$1, 'Control Sample Data'!E103&gt;0),'Control Sample Data'!E103,$B$1),"")</f>
        <v>26.1</v>
      </c>
      <c r="R104" s="60">
        <f>IF(SUM('Control Sample Data'!F$3:F$98)&gt;10,IF(AND(ISNUMBER('Control Sample Data'!F103),'Control Sample Data'!F103&lt;$B$1, 'Control Sample Data'!F103&gt;0),'Control Sample Data'!F103,$B$1),"")</f>
        <v>26.28</v>
      </c>
      <c r="S104" s="60" t="str">
        <f>IF(SUM('Control Sample Data'!G$3:G$98)&gt;10,IF(AND(ISNUMBER('Control Sample Data'!G103),'Control Sample Data'!G103&lt;$B$1, 'Control Sample Data'!G103&gt;0),'Control Sample Data'!G103,$B$1),"")</f>
        <v/>
      </c>
      <c r="T104" s="60" t="str">
        <f>IF(SUM('Control Sample Data'!H$3:H$98)&gt;10,IF(AND(ISNUMBER('Control Sample Data'!H103),'Control Sample Data'!H103&lt;$B$1, 'Control Sample Data'!H103&gt;0),'Control Sample Data'!H103,$B$1),"")</f>
        <v/>
      </c>
      <c r="U104" s="60" t="str">
        <f>IF(SUM('Control Sample Data'!I$3:I$98)&gt;10,IF(AND(ISNUMBER('Control Sample Data'!I103),'Control Sample Data'!I103&lt;$B$1, 'Control Sample Data'!I103&gt;0),'Control Sample Data'!I103,$B$1),"")</f>
        <v/>
      </c>
      <c r="V104" s="60" t="str">
        <f>IF(SUM('Control Sample Data'!J$3:J$98)&gt;10,IF(AND(ISNUMBER('Control Sample Data'!J103),'Control Sample Data'!J103&lt;$B$1, 'Control Sample Data'!J103&gt;0),'Control Sample Data'!J103,$B$1),"")</f>
        <v/>
      </c>
      <c r="W104" s="60" t="str">
        <f>IF(SUM('Control Sample Data'!K$3:K$98)&gt;10,IF(AND(ISNUMBER('Control Sample Data'!K103),'Control Sample Data'!K103&lt;$B$1, 'Control Sample Data'!K103&gt;0),'Control Sample Data'!K103,$B$1),"")</f>
        <v/>
      </c>
      <c r="X104" s="60" t="str">
        <f>IF(SUM('Control Sample Data'!L$3:L$98)&gt;10,IF(AND(ISNUMBER('Control Sample Data'!L103),'Control Sample Data'!L103&lt;$B$1, 'Control Sample Data'!L103&gt;0),'Control Sample Data'!L103,$B$1),"")</f>
        <v/>
      </c>
      <c r="Y104" s="95" t="str">
        <f>IF(SUM('Control Sample Data'!M$3:M$98)&gt;10,IF(AND(ISNUMBER('Control Sample Data'!M103),'Control Sample Data'!M103&lt;$B$1, 'Control Sample Data'!M103&gt;0),'Control Sample Data'!M103,$B$1),"")</f>
        <v/>
      </c>
      <c r="Z104" s="62">
        <f>IF(ISERROR(VLOOKUP('Choose Housekeeping Genes'!$C7,Calculations!$C$100:$M$195,2,0)),"",VLOOKUP('Choose Housekeeping Genes'!$C7,Calculations!$C$100:$M$195,2,0))</f>
        <v>23.2</v>
      </c>
      <c r="AA104" s="62">
        <f>IF(ISERROR(VLOOKUP('Choose Housekeeping Genes'!$C7,Calculations!$C$100:$M$195,3,0)),"",VLOOKUP('Choose Housekeeping Genes'!$C7,Calculations!$C$100:$M$195,3,0))</f>
        <v>23.4</v>
      </c>
      <c r="AB104" s="62">
        <f>IF(ISERROR(VLOOKUP('Choose Housekeeping Genes'!$C7,Calculations!$C$100:$M$195,4,0)),"",VLOOKUP('Choose Housekeeping Genes'!$C7,Calculations!$C$100:$M$195,4,0))</f>
        <v>23.4</v>
      </c>
      <c r="AC104" s="62" t="str">
        <f>IF(ISERROR(VLOOKUP('Choose Housekeeping Genes'!$C7,Calculations!$C$100:$M$195,5,0)),"",VLOOKUP('Choose Housekeeping Genes'!$C7,Calculations!$C$100:$M$195,5,0))</f>
        <v/>
      </c>
      <c r="AD104" s="62" t="str">
        <f>IF(ISERROR(VLOOKUP('Choose Housekeeping Genes'!$C7,Calculations!$C$100:$M$195,6,0)),"",VLOOKUP('Choose Housekeeping Genes'!$C7,Calculations!$C$100:$M$195,6,0))</f>
        <v/>
      </c>
      <c r="AE104" s="62" t="str">
        <f>IF(ISERROR(VLOOKUP('Choose Housekeeping Genes'!$C7,Calculations!$C$100:$M$195,7,0)),"",VLOOKUP('Choose Housekeeping Genes'!$C7,Calculations!$C$100:$M$195,7,0))</f>
        <v/>
      </c>
      <c r="AF104" s="62" t="str">
        <f>IF(ISERROR(VLOOKUP('Choose Housekeeping Genes'!$C7,Calculations!$C$100:$M$195,8,0)),"",VLOOKUP('Choose Housekeeping Genes'!$C7,Calculations!$C$100:$M$195,8,0))</f>
        <v/>
      </c>
      <c r="AG104" s="62" t="str">
        <f>IF(ISERROR(VLOOKUP('Choose Housekeeping Genes'!$C7,Calculations!$C$100:$M$195,9,0)),"",VLOOKUP('Choose Housekeeping Genes'!$C7,Calculations!$C$100:$M$195,9,0))</f>
        <v/>
      </c>
      <c r="AH104" s="62" t="str">
        <f>IF(ISERROR(VLOOKUP('Choose Housekeeping Genes'!$C7,Calculations!$C$100:$M$195,10,0)),"",VLOOKUP('Choose Housekeeping Genes'!$C7,Calculations!$C$100:$M$195,10,0))</f>
        <v/>
      </c>
      <c r="AI104" s="62" t="str">
        <f>IF(ISERROR(VLOOKUP('Choose Housekeeping Genes'!$C7,Calculations!$C$100:$M$195,11,0)),"",VLOOKUP('Choose Housekeeping Genes'!$C7,Calculations!$C$100:$M$195,11,0))</f>
        <v/>
      </c>
      <c r="AJ104" s="62">
        <f>IF(ISERROR(VLOOKUP('Choose Housekeeping Genes'!$C7,Calculations!$C$100:$Y$195,14,0)),"",VLOOKUP('Choose Housekeeping Genes'!$C7,Calculations!$C$100:$Y$195,14,0))</f>
        <v>23.13</v>
      </c>
      <c r="AK104" s="62">
        <f>IF(ISERROR(VLOOKUP('Choose Housekeeping Genes'!$C7,Calculations!$C$100:$Y$195,15,0)),"",VLOOKUP('Choose Housekeeping Genes'!$C7,Calculations!$C$100:$Y$195,15,0))</f>
        <v>23.2</v>
      </c>
      <c r="AL104" s="62">
        <f>IF(ISERROR(VLOOKUP('Choose Housekeeping Genes'!$C7,Calculations!$C$100:$Y$195,16,0)),"",VLOOKUP('Choose Housekeeping Genes'!$C7,Calculations!$C$100:$Y$195,16,0))</f>
        <v>23.31</v>
      </c>
      <c r="AM104" s="62" t="str">
        <f>IF(ISERROR(VLOOKUP('Choose Housekeeping Genes'!$C7,Calculations!$C$100:$Y$195,17,0)),"",VLOOKUP('Choose Housekeeping Genes'!$C7,Calculations!$C$100:$Y$195,17,0))</f>
        <v/>
      </c>
      <c r="AN104" s="62" t="str">
        <f>IF(ISERROR(VLOOKUP('Choose Housekeeping Genes'!$C7,Calculations!$C$100:$Y$195,18,0)),"",VLOOKUP('Choose Housekeeping Genes'!$C7,Calculations!$C$100:$Y$195,18,0))</f>
        <v/>
      </c>
      <c r="AO104" s="62" t="str">
        <f>IF(ISERROR(VLOOKUP('Choose Housekeeping Genes'!$C7,Calculations!$C$100:$Y$195,19,0)),"",VLOOKUP('Choose Housekeeping Genes'!$C7,Calculations!$C$100:$Y$195,19,0))</f>
        <v/>
      </c>
      <c r="AP104" s="62" t="str">
        <f>IF(ISERROR(VLOOKUP('Choose Housekeeping Genes'!$C7,Calculations!$C$100:$Y$195,20,0)),"",VLOOKUP('Choose Housekeeping Genes'!$C7,Calculations!$C$100:$Y$195,20,0))</f>
        <v/>
      </c>
      <c r="AQ104" s="62" t="str">
        <f>IF(ISERROR(VLOOKUP('Choose Housekeeping Genes'!$C7,Calculations!$C$100:$Y$195,21,0)),"",VLOOKUP('Choose Housekeeping Genes'!$C7,Calculations!$C$100:$Y$195,21,0))</f>
        <v/>
      </c>
      <c r="AR104" s="62" t="str">
        <f>IF(ISERROR(VLOOKUP('Choose Housekeeping Genes'!$C7,Calculations!$C$100:$Y$195,22,0)),"",VLOOKUP('Choose Housekeeping Genes'!$C7,Calculations!$C$100:$Y$195,22,0))</f>
        <v/>
      </c>
      <c r="AS104" s="62" t="str">
        <f>IF(ISERROR(VLOOKUP('Choose Housekeeping Genes'!$C7,Calculations!$C$100:$Y$195,23,0)),"",VLOOKUP('Choose Housekeeping Genes'!$C7,Calculations!$C$100:$Y$195,23,0))</f>
        <v/>
      </c>
      <c r="AT104" s="74">
        <f t="shared" si="106"/>
        <v>7.5216666666666683</v>
      </c>
      <c r="AU104" s="74">
        <f t="shared" si="107"/>
        <v>7.8733333333333313</v>
      </c>
      <c r="AV104" s="74">
        <f t="shared" si="108"/>
        <v>7.8266666666666644</v>
      </c>
      <c r="AW104" s="74" t="str">
        <f t="shared" si="109"/>
        <v/>
      </c>
      <c r="AX104" s="74" t="str">
        <f t="shared" si="110"/>
        <v/>
      </c>
      <c r="AY104" s="74" t="str">
        <f t="shared" si="111"/>
        <v/>
      </c>
      <c r="AZ104" s="74" t="str">
        <f t="shared" si="112"/>
        <v/>
      </c>
      <c r="BA104" s="74" t="str">
        <f t="shared" si="113"/>
        <v/>
      </c>
      <c r="BB104" s="74" t="str">
        <f t="shared" si="114"/>
        <v/>
      </c>
      <c r="BC104" s="74" t="str">
        <f t="shared" si="115"/>
        <v/>
      </c>
      <c r="BD104" s="74">
        <f t="shared" si="117"/>
        <v>2.3233333333333341</v>
      </c>
      <c r="BE104" s="74">
        <f t="shared" si="118"/>
        <v>1.7916666666666679</v>
      </c>
      <c r="BF104" s="74">
        <f t="shared" si="119"/>
        <v>1.875</v>
      </c>
      <c r="BG104" s="74" t="str">
        <f t="shared" si="120"/>
        <v/>
      </c>
      <c r="BH104" s="74" t="str">
        <f t="shared" si="121"/>
        <v/>
      </c>
      <c r="BI104" s="74" t="str">
        <f t="shared" si="122"/>
        <v/>
      </c>
      <c r="BJ104" s="74" t="str">
        <f t="shared" si="123"/>
        <v/>
      </c>
      <c r="BK104" s="74" t="str">
        <f t="shared" si="124"/>
        <v/>
      </c>
      <c r="BL104" s="74" t="str">
        <f t="shared" si="125"/>
        <v/>
      </c>
      <c r="BM104" s="74" t="str">
        <f t="shared" si="126"/>
        <v/>
      </c>
      <c r="BN104" s="62">
        <f t="shared" si="127"/>
        <v>7.740555555555555</v>
      </c>
      <c r="BO104" s="62">
        <f t="shared" si="128"/>
        <v>1.9966666666666673</v>
      </c>
      <c r="BP104" s="9">
        <f t="shared" si="86"/>
        <v>5.441927053250843E-3</v>
      </c>
      <c r="BQ104" s="9">
        <f t="shared" si="87"/>
        <v>4.2647197834790656E-3</v>
      </c>
      <c r="BR104" s="9">
        <f t="shared" si="88"/>
        <v>4.4049254962726814E-3</v>
      </c>
      <c r="BS104" s="9" t="str">
        <f t="shared" si="89"/>
        <v/>
      </c>
      <c r="BT104" s="9" t="str">
        <f t="shared" si="90"/>
        <v/>
      </c>
      <c r="BU104" s="9" t="str">
        <f t="shared" si="91"/>
        <v/>
      </c>
      <c r="BV104" s="9" t="str">
        <f t="shared" si="92"/>
        <v/>
      </c>
      <c r="BW104" s="9" t="str">
        <f t="shared" si="93"/>
        <v/>
      </c>
      <c r="BX104" s="9" t="str">
        <f t="shared" si="94"/>
        <v/>
      </c>
      <c r="BY104" s="9" t="str">
        <f t="shared" si="95"/>
        <v/>
      </c>
      <c r="BZ104" s="9">
        <f t="shared" si="96"/>
        <v>0.19980528743065643</v>
      </c>
      <c r="CA104" s="9">
        <f t="shared" si="97"/>
        <v>0.28883817421806807</v>
      </c>
      <c r="CB104" s="9">
        <f t="shared" si="98"/>
        <v>0.27262693316631442</v>
      </c>
      <c r="CC104" s="9" t="str">
        <f t="shared" si="99"/>
        <v/>
      </c>
      <c r="CD104" s="9" t="str">
        <f t="shared" si="100"/>
        <v/>
      </c>
      <c r="CE104" s="9" t="str">
        <f t="shared" si="101"/>
        <v/>
      </c>
      <c r="CF104" s="9" t="str">
        <f t="shared" si="102"/>
        <v/>
      </c>
      <c r="CG104" s="9" t="str">
        <f t="shared" si="103"/>
        <v/>
      </c>
      <c r="CH104" s="9" t="str">
        <f t="shared" si="104"/>
        <v/>
      </c>
      <c r="CI104" s="9" t="str">
        <f t="shared" si="105"/>
        <v/>
      </c>
    </row>
    <row r="105" spans="1:87">
      <c r="A105" s="188"/>
      <c r="B105" s="57" t="str">
        <f>IF('Gene Table'!D104="","",'Gene Table'!D104)</f>
        <v>BC071181</v>
      </c>
      <c r="C105" s="57" t="s">
        <v>1747</v>
      </c>
      <c r="D105" s="60">
        <f>IF(SUM('Test Sample Data'!D$3:D$98)&gt;10,IF(AND(ISNUMBER('Test Sample Data'!D104),'Test Sample Data'!D104&lt;$B$1, 'Test Sample Data'!D104&gt;0),'Test Sample Data'!D104,$B$1),"")</f>
        <v>23.77</v>
      </c>
      <c r="E105" s="60">
        <f>IF(SUM('Test Sample Data'!E$3:E$98)&gt;10,IF(AND(ISNUMBER('Test Sample Data'!E104),'Test Sample Data'!E104&lt;$B$1, 'Test Sample Data'!E104&gt;0),'Test Sample Data'!E104,$B$1),"")</f>
        <v>23.84</v>
      </c>
      <c r="F105" s="60">
        <f>IF(SUM('Test Sample Data'!F$3:F$98)&gt;10,IF(AND(ISNUMBER('Test Sample Data'!F104),'Test Sample Data'!F104&lt;$B$1, 'Test Sample Data'!F104&gt;0),'Test Sample Data'!F104,$B$1),"")</f>
        <v>23.85</v>
      </c>
      <c r="G105" s="60" t="str">
        <f>IF(SUM('Test Sample Data'!G$3:G$98)&gt;10,IF(AND(ISNUMBER('Test Sample Data'!G104),'Test Sample Data'!G104&lt;$B$1, 'Test Sample Data'!G104&gt;0),'Test Sample Data'!G104,$B$1),"")</f>
        <v/>
      </c>
      <c r="H105" s="60" t="str">
        <f>IF(SUM('Test Sample Data'!H$3:H$98)&gt;10,IF(AND(ISNUMBER('Test Sample Data'!H104),'Test Sample Data'!H104&lt;$B$1, 'Test Sample Data'!H104&gt;0),'Test Sample Data'!H104,$B$1),"")</f>
        <v/>
      </c>
      <c r="I105" s="60" t="str">
        <f>IF(SUM('Test Sample Data'!I$3:I$98)&gt;10,IF(AND(ISNUMBER('Test Sample Data'!I104),'Test Sample Data'!I104&lt;$B$1, 'Test Sample Data'!I104&gt;0),'Test Sample Data'!I104,$B$1),"")</f>
        <v/>
      </c>
      <c r="J105" s="60" t="str">
        <f>IF(SUM('Test Sample Data'!J$3:J$98)&gt;10,IF(AND(ISNUMBER('Test Sample Data'!J104),'Test Sample Data'!J104&lt;$B$1, 'Test Sample Data'!J104&gt;0),'Test Sample Data'!J104,$B$1),"")</f>
        <v/>
      </c>
      <c r="K105" s="60" t="str">
        <f>IF(SUM('Test Sample Data'!K$3:K$98)&gt;10,IF(AND(ISNUMBER('Test Sample Data'!K104),'Test Sample Data'!K104&lt;$B$1, 'Test Sample Data'!K104&gt;0),'Test Sample Data'!K104,$B$1),"")</f>
        <v/>
      </c>
      <c r="L105" s="60" t="str">
        <f>IF(SUM('Test Sample Data'!L$3:L$98)&gt;10,IF(AND(ISNUMBER('Test Sample Data'!L104),'Test Sample Data'!L104&lt;$B$1, 'Test Sample Data'!L104&gt;0),'Test Sample Data'!L104,$B$1),"")</f>
        <v/>
      </c>
      <c r="M105" s="60" t="str">
        <f>IF(SUM('Test Sample Data'!M$3:M$98)&gt;10,IF(AND(ISNUMBER('Test Sample Data'!M104),'Test Sample Data'!M104&lt;$B$1, 'Test Sample Data'!M104&gt;0),'Test Sample Data'!M104,$B$1),"")</f>
        <v/>
      </c>
      <c r="N105" s="60" t="str">
        <f>'Gene Table'!D104</f>
        <v>BC071181</v>
      </c>
      <c r="O105" s="57" t="s">
        <v>1747</v>
      </c>
      <c r="P105" s="60">
        <f>IF(SUM('Control Sample Data'!D$3:D$98)&gt;10,IF(AND(ISNUMBER('Control Sample Data'!D104),'Control Sample Data'!D104&lt;$B$1, 'Control Sample Data'!D104&gt;0),'Control Sample Data'!D104,$B$1),"")</f>
        <v>32.01</v>
      </c>
      <c r="Q105" s="60">
        <f>IF(SUM('Control Sample Data'!E$3:E$98)&gt;10,IF(AND(ISNUMBER('Control Sample Data'!E104),'Control Sample Data'!E104&lt;$B$1, 'Control Sample Data'!E104&gt;0),'Control Sample Data'!E104,$B$1),"")</f>
        <v>32.33</v>
      </c>
      <c r="R105" s="60">
        <f>IF(SUM('Control Sample Data'!F$3:F$98)&gt;10,IF(AND(ISNUMBER('Control Sample Data'!F104),'Control Sample Data'!F104&lt;$B$1, 'Control Sample Data'!F104&gt;0),'Control Sample Data'!F104,$B$1),"")</f>
        <v>32.700000000000003</v>
      </c>
      <c r="S105" s="60" t="str">
        <f>IF(SUM('Control Sample Data'!G$3:G$98)&gt;10,IF(AND(ISNUMBER('Control Sample Data'!G104),'Control Sample Data'!G104&lt;$B$1, 'Control Sample Data'!G104&gt;0),'Control Sample Data'!G104,$B$1),"")</f>
        <v/>
      </c>
      <c r="T105" s="60" t="str">
        <f>IF(SUM('Control Sample Data'!H$3:H$98)&gt;10,IF(AND(ISNUMBER('Control Sample Data'!H104),'Control Sample Data'!H104&lt;$B$1, 'Control Sample Data'!H104&gt;0),'Control Sample Data'!H104,$B$1),"")</f>
        <v/>
      </c>
      <c r="U105" s="60" t="str">
        <f>IF(SUM('Control Sample Data'!I$3:I$98)&gt;10,IF(AND(ISNUMBER('Control Sample Data'!I104),'Control Sample Data'!I104&lt;$B$1, 'Control Sample Data'!I104&gt;0),'Control Sample Data'!I104,$B$1),"")</f>
        <v/>
      </c>
      <c r="V105" s="60" t="str">
        <f>IF(SUM('Control Sample Data'!J$3:J$98)&gt;10,IF(AND(ISNUMBER('Control Sample Data'!J104),'Control Sample Data'!J104&lt;$B$1, 'Control Sample Data'!J104&gt;0),'Control Sample Data'!J104,$B$1),"")</f>
        <v/>
      </c>
      <c r="W105" s="60" t="str">
        <f>IF(SUM('Control Sample Data'!K$3:K$98)&gt;10,IF(AND(ISNUMBER('Control Sample Data'!K104),'Control Sample Data'!K104&lt;$B$1, 'Control Sample Data'!K104&gt;0),'Control Sample Data'!K104,$B$1),"")</f>
        <v/>
      </c>
      <c r="X105" s="60" t="str">
        <f>IF(SUM('Control Sample Data'!L$3:L$98)&gt;10,IF(AND(ISNUMBER('Control Sample Data'!L104),'Control Sample Data'!L104&lt;$B$1, 'Control Sample Data'!L104&gt;0),'Control Sample Data'!L104,$B$1),"")</f>
        <v/>
      </c>
      <c r="Y105" s="95" t="str">
        <f>IF(SUM('Control Sample Data'!M$3:M$98)&gt;10,IF(AND(ISNUMBER('Control Sample Data'!M104),'Control Sample Data'!M104&lt;$B$1, 'Control Sample Data'!M104&gt;0),'Control Sample Data'!M104,$B$1),"")</f>
        <v/>
      </c>
      <c r="Z105" s="62">
        <f>IF(ISERROR(VLOOKUP('Choose Housekeeping Genes'!$C8,Calculations!$C$100:$M$195,2,0)),"",VLOOKUP('Choose Housekeeping Genes'!$C8,Calculations!$C$100:$M$195,2,0))</f>
        <v>23.29</v>
      </c>
      <c r="AA105" s="62">
        <f>IF(ISERROR(VLOOKUP('Choose Housekeeping Genes'!$C8,Calculations!$C$100:$M$195,3,0)),"",VLOOKUP('Choose Housekeeping Genes'!$C8,Calculations!$C$100:$M$195,3,0))</f>
        <v>23.41</v>
      </c>
      <c r="AB105" s="62">
        <f>IF(ISERROR(VLOOKUP('Choose Housekeeping Genes'!$C8,Calculations!$C$100:$M$195,4,0)),"",VLOOKUP('Choose Housekeeping Genes'!$C8,Calculations!$C$100:$M$195,4,0))</f>
        <v>23.43</v>
      </c>
      <c r="AC105" s="62" t="str">
        <f>IF(ISERROR(VLOOKUP('Choose Housekeeping Genes'!$C8,Calculations!$C$100:$M$195,5,0)),"",VLOOKUP('Choose Housekeeping Genes'!$C8,Calculations!$C$100:$M$195,5,0))</f>
        <v/>
      </c>
      <c r="AD105" s="62" t="str">
        <f>IF(ISERROR(VLOOKUP('Choose Housekeeping Genes'!$C8,Calculations!$C$100:$M$195,6,0)),"",VLOOKUP('Choose Housekeeping Genes'!$C8,Calculations!$C$100:$M$195,6,0))</f>
        <v/>
      </c>
      <c r="AE105" s="62" t="str">
        <f>IF(ISERROR(VLOOKUP('Choose Housekeeping Genes'!$C8,Calculations!$C$100:$M$195,7,0)),"",VLOOKUP('Choose Housekeeping Genes'!$C8,Calculations!$C$100:$M$195,7,0))</f>
        <v/>
      </c>
      <c r="AF105" s="62" t="str">
        <f>IF(ISERROR(VLOOKUP('Choose Housekeeping Genes'!$C8,Calculations!$C$100:$M$195,8,0)),"",VLOOKUP('Choose Housekeeping Genes'!$C8,Calculations!$C$100:$M$195,8,0))</f>
        <v/>
      </c>
      <c r="AG105" s="62" t="str">
        <f>IF(ISERROR(VLOOKUP('Choose Housekeeping Genes'!$C8,Calculations!$C$100:$M$195,9,0)),"",VLOOKUP('Choose Housekeeping Genes'!$C8,Calculations!$C$100:$M$195,9,0))</f>
        <v/>
      </c>
      <c r="AH105" s="62" t="str">
        <f>IF(ISERROR(VLOOKUP('Choose Housekeeping Genes'!$C8,Calculations!$C$100:$M$195,10,0)),"",VLOOKUP('Choose Housekeeping Genes'!$C8,Calculations!$C$100:$M$195,10,0))</f>
        <v/>
      </c>
      <c r="AI105" s="62" t="str">
        <f>IF(ISERROR(VLOOKUP('Choose Housekeeping Genes'!$C8,Calculations!$C$100:$M$195,11,0)),"",VLOOKUP('Choose Housekeeping Genes'!$C8,Calculations!$C$100:$M$195,11,0))</f>
        <v/>
      </c>
      <c r="AJ105" s="62">
        <f>IF(ISERROR(VLOOKUP('Choose Housekeeping Genes'!$C8,Calculations!$C$100:$Y$195,14,0)),"",VLOOKUP('Choose Housekeeping Genes'!$C8,Calculations!$C$100:$Y$195,14,0))</f>
        <v>23.19</v>
      </c>
      <c r="AK105" s="62">
        <f>IF(ISERROR(VLOOKUP('Choose Housekeeping Genes'!$C8,Calculations!$C$100:$Y$195,15,0)),"",VLOOKUP('Choose Housekeeping Genes'!$C8,Calculations!$C$100:$Y$195,15,0))</f>
        <v>23.18</v>
      </c>
      <c r="AL105" s="62">
        <f>IF(ISERROR(VLOOKUP('Choose Housekeeping Genes'!$C8,Calculations!$C$100:$Y$195,16,0)),"",VLOOKUP('Choose Housekeeping Genes'!$C8,Calculations!$C$100:$Y$195,16,0))</f>
        <v>23.31</v>
      </c>
      <c r="AM105" s="62" t="str">
        <f>IF(ISERROR(VLOOKUP('Choose Housekeeping Genes'!$C8,Calculations!$C$100:$Y$195,17,0)),"",VLOOKUP('Choose Housekeeping Genes'!$C8,Calculations!$C$100:$Y$195,17,0))</f>
        <v/>
      </c>
      <c r="AN105" s="62" t="str">
        <f>IF(ISERROR(VLOOKUP('Choose Housekeeping Genes'!$C8,Calculations!$C$100:$Y$195,18,0)),"",VLOOKUP('Choose Housekeeping Genes'!$C8,Calculations!$C$100:$Y$195,18,0))</f>
        <v/>
      </c>
      <c r="AO105" s="62" t="str">
        <f>IF(ISERROR(VLOOKUP('Choose Housekeeping Genes'!$C8,Calculations!$C$100:$Y$195,19,0)),"",VLOOKUP('Choose Housekeeping Genes'!$C8,Calculations!$C$100:$Y$195,19,0))</f>
        <v/>
      </c>
      <c r="AP105" s="62" t="str">
        <f>IF(ISERROR(VLOOKUP('Choose Housekeeping Genes'!$C8,Calculations!$C$100:$Y$195,20,0)),"",VLOOKUP('Choose Housekeeping Genes'!$C8,Calculations!$C$100:$Y$195,20,0))</f>
        <v/>
      </c>
      <c r="AQ105" s="62" t="str">
        <f>IF(ISERROR(VLOOKUP('Choose Housekeeping Genes'!$C8,Calculations!$C$100:$Y$195,21,0)),"",VLOOKUP('Choose Housekeeping Genes'!$C8,Calculations!$C$100:$Y$195,21,0))</f>
        <v/>
      </c>
      <c r="AR105" s="62" t="str">
        <f>IF(ISERROR(VLOOKUP('Choose Housekeeping Genes'!$C8,Calculations!$C$100:$Y$195,22,0)),"",VLOOKUP('Choose Housekeeping Genes'!$C8,Calculations!$C$100:$Y$195,22,0))</f>
        <v/>
      </c>
      <c r="AS105" s="62" t="str">
        <f>IF(ISERROR(VLOOKUP('Choose Housekeeping Genes'!$C8,Calculations!$C$100:$Y$195,23,0)),"",VLOOKUP('Choose Housekeeping Genes'!$C8,Calculations!$C$100:$Y$195,23,0))</f>
        <v/>
      </c>
      <c r="AT105" s="74">
        <f t="shared" si="106"/>
        <v>0.2516666666666687</v>
      </c>
      <c r="AU105" s="74">
        <f t="shared" si="107"/>
        <v>0.23333333333333073</v>
      </c>
      <c r="AV105" s="74">
        <f t="shared" si="108"/>
        <v>0.22666666666666657</v>
      </c>
      <c r="AW105" s="74" t="str">
        <f t="shared" si="109"/>
        <v/>
      </c>
      <c r="AX105" s="74" t="str">
        <f t="shared" si="110"/>
        <v/>
      </c>
      <c r="AY105" s="74" t="str">
        <f t="shared" si="111"/>
        <v/>
      </c>
      <c r="AZ105" s="74" t="str">
        <f t="shared" si="112"/>
        <v/>
      </c>
      <c r="BA105" s="74" t="str">
        <f t="shared" si="113"/>
        <v/>
      </c>
      <c r="BB105" s="74" t="str">
        <f t="shared" si="114"/>
        <v/>
      </c>
      <c r="BC105" s="74" t="str">
        <f t="shared" si="115"/>
        <v/>
      </c>
      <c r="BD105" s="74">
        <f t="shared" si="117"/>
        <v>8.2333333333333307</v>
      </c>
      <c r="BE105" s="74">
        <f t="shared" si="118"/>
        <v>8.0216666666666647</v>
      </c>
      <c r="BF105" s="74">
        <f t="shared" si="119"/>
        <v>8.2950000000000017</v>
      </c>
      <c r="BG105" s="74" t="str">
        <f t="shared" si="120"/>
        <v/>
      </c>
      <c r="BH105" s="74" t="str">
        <f t="shared" si="121"/>
        <v/>
      </c>
      <c r="BI105" s="74" t="str">
        <f t="shared" si="122"/>
        <v/>
      </c>
      <c r="BJ105" s="74" t="str">
        <f t="shared" si="123"/>
        <v/>
      </c>
      <c r="BK105" s="74" t="str">
        <f t="shared" si="124"/>
        <v/>
      </c>
      <c r="BL105" s="74" t="str">
        <f t="shared" si="125"/>
        <v/>
      </c>
      <c r="BM105" s="74" t="str">
        <f t="shared" si="126"/>
        <v/>
      </c>
      <c r="BN105" s="62">
        <f t="shared" si="127"/>
        <v>0.237222222222222</v>
      </c>
      <c r="BO105" s="62">
        <f t="shared" si="128"/>
        <v>8.1833333333333318</v>
      </c>
      <c r="BP105" s="9">
        <f t="shared" si="86"/>
        <v>0.83992553453209307</v>
      </c>
      <c r="BQ105" s="9">
        <f t="shared" si="87"/>
        <v>0.85066716095085726</v>
      </c>
      <c r="BR105" s="9">
        <f t="shared" si="88"/>
        <v>0.85460717426489963</v>
      </c>
      <c r="BS105" s="9" t="str">
        <f t="shared" si="89"/>
        <v/>
      </c>
      <c r="BT105" s="9" t="str">
        <f t="shared" si="90"/>
        <v/>
      </c>
      <c r="BU105" s="9" t="str">
        <f t="shared" si="91"/>
        <v/>
      </c>
      <c r="BV105" s="9" t="str">
        <f t="shared" si="92"/>
        <v/>
      </c>
      <c r="BW105" s="9" t="str">
        <f t="shared" si="93"/>
        <v/>
      </c>
      <c r="BX105" s="9" t="str">
        <f t="shared" si="94"/>
        <v/>
      </c>
      <c r="BY105" s="9" t="str">
        <f t="shared" si="95"/>
        <v/>
      </c>
      <c r="BZ105" s="9">
        <f t="shared" si="96"/>
        <v>3.3229185974642875E-3</v>
      </c>
      <c r="CA105" s="9">
        <f t="shared" si="97"/>
        <v>3.8480235220762064E-3</v>
      </c>
      <c r="CB105" s="9">
        <f t="shared" si="98"/>
        <v>3.1838762984477522E-3</v>
      </c>
      <c r="CC105" s="9" t="str">
        <f t="shared" si="99"/>
        <v/>
      </c>
      <c r="CD105" s="9" t="str">
        <f t="shared" si="100"/>
        <v/>
      </c>
      <c r="CE105" s="9" t="str">
        <f t="shared" si="101"/>
        <v/>
      </c>
      <c r="CF105" s="9" t="str">
        <f t="shared" si="102"/>
        <v/>
      </c>
      <c r="CG105" s="9" t="str">
        <f t="shared" si="103"/>
        <v/>
      </c>
      <c r="CH105" s="9" t="str">
        <f t="shared" si="104"/>
        <v/>
      </c>
      <c r="CI105" s="9" t="str">
        <f t="shared" si="105"/>
        <v/>
      </c>
    </row>
    <row r="106" spans="1:87">
      <c r="A106" s="188"/>
      <c r="B106" s="57" t="str">
        <f>IF('Gene Table'!D105="","",'Gene Table'!D105)</f>
        <v>BC008403</v>
      </c>
      <c r="C106" s="57" t="s">
        <v>1748</v>
      </c>
      <c r="D106" s="60">
        <f>IF(SUM('Test Sample Data'!D$3:D$98)&gt;10,IF(AND(ISNUMBER('Test Sample Data'!D105),'Test Sample Data'!D105&lt;$B$1, 'Test Sample Data'!D105&gt;0),'Test Sample Data'!D105,$B$1),"")</f>
        <v>27.76</v>
      </c>
      <c r="E106" s="60">
        <f>IF(SUM('Test Sample Data'!E$3:E$98)&gt;10,IF(AND(ISNUMBER('Test Sample Data'!E105),'Test Sample Data'!E105&lt;$B$1, 'Test Sample Data'!E105&gt;0),'Test Sample Data'!E105,$B$1),"")</f>
        <v>28.02</v>
      </c>
      <c r="F106" s="60">
        <f>IF(SUM('Test Sample Data'!F$3:F$98)&gt;10,IF(AND(ISNUMBER('Test Sample Data'!F105),'Test Sample Data'!F105&lt;$B$1, 'Test Sample Data'!F105&gt;0),'Test Sample Data'!F105,$B$1),"")</f>
        <v>27.8</v>
      </c>
      <c r="G106" s="60" t="str">
        <f>IF(SUM('Test Sample Data'!G$3:G$98)&gt;10,IF(AND(ISNUMBER('Test Sample Data'!G105),'Test Sample Data'!G105&lt;$B$1, 'Test Sample Data'!G105&gt;0),'Test Sample Data'!G105,$B$1),"")</f>
        <v/>
      </c>
      <c r="H106" s="60" t="str">
        <f>IF(SUM('Test Sample Data'!H$3:H$98)&gt;10,IF(AND(ISNUMBER('Test Sample Data'!H105),'Test Sample Data'!H105&lt;$B$1, 'Test Sample Data'!H105&gt;0),'Test Sample Data'!H105,$B$1),"")</f>
        <v/>
      </c>
      <c r="I106" s="60" t="str">
        <f>IF(SUM('Test Sample Data'!I$3:I$98)&gt;10,IF(AND(ISNUMBER('Test Sample Data'!I105),'Test Sample Data'!I105&lt;$B$1, 'Test Sample Data'!I105&gt;0),'Test Sample Data'!I105,$B$1),"")</f>
        <v/>
      </c>
      <c r="J106" s="60" t="str">
        <f>IF(SUM('Test Sample Data'!J$3:J$98)&gt;10,IF(AND(ISNUMBER('Test Sample Data'!J105),'Test Sample Data'!J105&lt;$B$1, 'Test Sample Data'!J105&gt;0),'Test Sample Data'!J105,$B$1),"")</f>
        <v/>
      </c>
      <c r="K106" s="60" t="str">
        <f>IF(SUM('Test Sample Data'!K$3:K$98)&gt;10,IF(AND(ISNUMBER('Test Sample Data'!K105),'Test Sample Data'!K105&lt;$B$1, 'Test Sample Data'!K105&gt;0),'Test Sample Data'!K105,$B$1),"")</f>
        <v/>
      </c>
      <c r="L106" s="60" t="str">
        <f>IF(SUM('Test Sample Data'!L$3:L$98)&gt;10,IF(AND(ISNUMBER('Test Sample Data'!L105),'Test Sample Data'!L105&lt;$B$1, 'Test Sample Data'!L105&gt;0),'Test Sample Data'!L105,$B$1),"")</f>
        <v/>
      </c>
      <c r="M106" s="60" t="str">
        <f>IF(SUM('Test Sample Data'!M$3:M$98)&gt;10,IF(AND(ISNUMBER('Test Sample Data'!M105),'Test Sample Data'!M105&lt;$B$1, 'Test Sample Data'!M105&gt;0),'Test Sample Data'!M105,$B$1),"")</f>
        <v/>
      </c>
      <c r="N106" s="60" t="str">
        <f>'Gene Table'!D105</f>
        <v>BC008403</v>
      </c>
      <c r="O106" s="57" t="s">
        <v>1748</v>
      </c>
      <c r="P106" s="60">
        <f>IF(SUM('Control Sample Data'!D$3:D$98)&gt;10,IF(AND(ISNUMBER('Control Sample Data'!D105),'Control Sample Data'!D105&lt;$B$1, 'Control Sample Data'!D105&gt;0),'Control Sample Data'!D105,$B$1),"")</f>
        <v>26.27</v>
      </c>
      <c r="Q106" s="60">
        <f>IF(SUM('Control Sample Data'!E$3:E$98)&gt;10,IF(AND(ISNUMBER('Control Sample Data'!E105),'Control Sample Data'!E105&lt;$B$1, 'Control Sample Data'!E105&gt;0),'Control Sample Data'!E105,$B$1),"")</f>
        <v>26.37</v>
      </c>
      <c r="R106" s="60">
        <f>IF(SUM('Control Sample Data'!F$3:F$98)&gt;10,IF(AND(ISNUMBER('Control Sample Data'!F105),'Control Sample Data'!F105&lt;$B$1, 'Control Sample Data'!F105&gt;0),'Control Sample Data'!F105,$B$1),"")</f>
        <v>26.38</v>
      </c>
      <c r="S106" s="60" t="str">
        <f>IF(SUM('Control Sample Data'!G$3:G$98)&gt;10,IF(AND(ISNUMBER('Control Sample Data'!G105),'Control Sample Data'!G105&lt;$B$1, 'Control Sample Data'!G105&gt;0),'Control Sample Data'!G105,$B$1),"")</f>
        <v/>
      </c>
      <c r="T106" s="60" t="str">
        <f>IF(SUM('Control Sample Data'!H$3:H$98)&gt;10,IF(AND(ISNUMBER('Control Sample Data'!H105),'Control Sample Data'!H105&lt;$B$1, 'Control Sample Data'!H105&gt;0),'Control Sample Data'!H105,$B$1),"")</f>
        <v/>
      </c>
      <c r="U106" s="60" t="str">
        <f>IF(SUM('Control Sample Data'!I$3:I$98)&gt;10,IF(AND(ISNUMBER('Control Sample Data'!I105),'Control Sample Data'!I105&lt;$B$1, 'Control Sample Data'!I105&gt;0),'Control Sample Data'!I105,$B$1),"")</f>
        <v/>
      </c>
      <c r="V106" s="60" t="str">
        <f>IF(SUM('Control Sample Data'!J$3:J$98)&gt;10,IF(AND(ISNUMBER('Control Sample Data'!J105),'Control Sample Data'!J105&lt;$B$1, 'Control Sample Data'!J105&gt;0),'Control Sample Data'!J105,$B$1),"")</f>
        <v/>
      </c>
      <c r="W106" s="60" t="str">
        <f>IF(SUM('Control Sample Data'!K$3:K$98)&gt;10,IF(AND(ISNUMBER('Control Sample Data'!K105),'Control Sample Data'!K105&lt;$B$1, 'Control Sample Data'!K105&gt;0),'Control Sample Data'!K105,$B$1),"")</f>
        <v/>
      </c>
      <c r="X106" s="60" t="str">
        <f>IF(SUM('Control Sample Data'!L$3:L$98)&gt;10,IF(AND(ISNUMBER('Control Sample Data'!L105),'Control Sample Data'!L105&lt;$B$1, 'Control Sample Data'!L105&gt;0),'Control Sample Data'!L105,$B$1),"")</f>
        <v/>
      </c>
      <c r="Y106" s="95" t="str">
        <f>IF(SUM('Control Sample Data'!M$3:M$98)&gt;10,IF(AND(ISNUMBER('Control Sample Data'!M105),'Control Sample Data'!M105&lt;$B$1, 'Control Sample Data'!M105&gt;0),'Control Sample Data'!M105,$B$1),"")</f>
        <v/>
      </c>
      <c r="Z106" s="62" t="str">
        <f>IF(ISERROR(VLOOKUP('Choose Housekeeping Genes'!$C9,Calculations!$C$100:$M$195,2,0)),"",VLOOKUP('Choose Housekeeping Genes'!$C9,Calculations!$C$100:$M$195,2,0))</f>
        <v/>
      </c>
      <c r="AA106" s="62" t="str">
        <f>IF(ISERROR(VLOOKUP('Choose Housekeeping Genes'!$C9,Calculations!$C$100:$M$195,3,0)),"",VLOOKUP('Choose Housekeeping Genes'!$C9,Calculations!$C$100:$M$195,3,0))</f>
        <v/>
      </c>
      <c r="AB106" s="62" t="str">
        <f>IF(ISERROR(VLOOKUP('Choose Housekeeping Genes'!$C9,Calculations!$C$100:$M$195,4,0)),"",VLOOKUP('Choose Housekeeping Genes'!$C9,Calculations!$C$100:$M$195,4,0))</f>
        <v/>
      </c>
      <c r="AC106" s="62" t="str">
        <f>IF(ISERROR(VLOOKUP('Choose Housekeeping Genes'!$C9,Calculations!$C$100:$M$195,5,0)),"",VLOOKUP('Choose Housekeeping Genes'!$C9,Calculations!$C$100:$M$195,5,0))</f>
        <v/>
      </c>
      <c r="AD106" s="62" t="str">
        <f>IF(ISERROR(VLOOKUP('Choose Housekeeping Genes'!$C9,Calculations!$C$100:$M$195,6,0)),"",VLOOKUP('Choose Housekeeping Genes'!$C9,Calculations!$C$100:$M$195,6,0))</f>
        <v/>
      </c>
      <c r="AE106" s="62" t="str">
        <f>IF(ISERROR(VLOOKUP('Choose Housekeeping Genes'!$C9,Calculations!$C$100:$M$195,7,0)),"",VLOOKUP('Choose Housekeeping Genes'!$C9,Calculations!$C$100:$M$195,7,0))</f>
        <v/>
      </c>
      <c r="AF106" s="62" t="str">
        <f>IF(ISERROR(VLOOKUP('Choose Housekeeping Genes'!$C9,Calculations!$C$100:$M$195,8,0)),"",VLOOKUP('Choose Housekeeping Genes'!$C9,Calculations!$C$100:$M$195,8,0))</f>
        <v/>
      </c>
      <c r="AG106" s="62" t="str">
        <f>IF(ISERROR(VLOOKUP('Choose Housekeeping Genes'!$C9,Calculations!$C$100:$M$195,9,0)),"",VLOOKUP('Choose Housekeeping Genes'!$C9,Calculations!$C$100:$M$195,9,0))</f>
        <v/>
      </c>
      <c r="AH106" s="62" t="str">
        <f>IF(ISERROR(VLOOKUP('Choose Housekeeping Genes'!$C9,Calculations!$C$100:$M$195,10,0)),"",VLOOKUP('Choose Housekeeping Genes'!$C9,Calculations!$C$100:$M$195,10,0))</f>
        <v/>
      </c>
      <c r="AI106" s="62" t="str">
        <f>IF(ISERROR(VLOOKUP('Choose Housekeeping Genes'!$C9,Calculations!$C$100:$M$195,11,0)),"",VLOOKUP('Choose Housekeeping Genes'!$C9,Calculations!$C$100:$M$195,11,0))</f>
        <v/>
      </c>
      <c r="AJ106" s="62" t="str">
        <f>IF(ISERROR(VLOOKUP('Choose Housekeeping Genes'!$C9,Calculations!$C$100:$Y$195,14,0)),"",VLOOKUP('Choose Housekeeping Genes'!$C9,Calculations!$C$100:$Y$195,14,0))</f>
        <v/>
      </c>
      <c r="AK106" s="62" t="str">
        <f>IF(ISERROR(VLOOKUP('Choose Housekeeping Genes'!$C9,Calculations!$C$100:$Y$195,15,0)),"",VLOOKUP('Choose Housekeeping Genes'!$C9,Calculations!$C$100:$Y$195,15,0))</f>
        <v/>
      </c>
      <c r="AL106" s="62" t="str">
        <f>IF(ISERROR(VLOOKUP('Choose Housekeeping Genes'!$C9,Calculations!$C$100:$Y$195,16,0)),"",VLOOKUP('Choose Housekeeping Genes'!$C9,Calculations!$C$100:$Y$195,16,0))</f>
        <v/>
      </c>
      <c r="AM106" s="62" t="str">
        <f>IF(ISERROR(VLOOKUP('Choose Housekeeping Genes'!$C9,Calculations!$C$100:$Y$195,17,0)),"",VLOOKUP('Choose Housekeeping Genes'!$C9,Calculations!$C$100:$Y$195,17,0))</f>
        <v/>
      </c>
      <c r="AN106" s="62" t="str">
        <f>IF(ISERROR(VLOOKUP('Choose Housekeeping Genes'!$C9,Calculations!$C$100:$Y$195,18,0)),"",VLOOKUP('Choose Housekeeping Genes'!$C9,Calculations!$C$100:$Y$195,18,0))</f>
        <v/>
      </c>
      <c r="AO106" s="62" t="str">
        <f>IF(ISERROR(VLOOKUP('Choose Housekeeping Genes'!$C9,Calculations!$C$100:$Y$195,19,0)),"",VLOOKUP('Choose Housekeeping Genes'!$C9,Calculations!$C$100:$Y$195,19,0))</f>
        <v/>
      </c>
      <c r="AP106" s="62" t="str">
        <f>IF(ISERROR(VLOOKUP('Choose Housekeeping Genes'!$C9,Calculations!$C$100:$Y$195,20,0)),"",VLOOKUP('Choose Housekeeping Genes'!$C9,Calculations!$C$100:$Y$195,20,0))</f>
        <v/>
      </c>
      <c r="AQ106" s="62" t="str">
        <f>IF(ISERROR(VLOOKUP('Choose Housekeeping Genes'!$C9,Calculations!$C$100:$Y$195,21,0)),"",VLOOKUP('Choose Housekeeping Genes'!$C9,Calculations!$C$100:$Y$195,21,0))</f>
        <v/>
      </c>
      <c r="AR106" s="62" t="str">
        <f>IF(ISERROR(VLOOKUP('Choose Housekeeping Genes'!$C9,Calculations!$C$100:$Y$195,22,0)),"",VLOOKUP('Choose Housekeeping Genes'!$C9,Calculations!$C$100:$Y$195,22,0))</f>
        <v/>
      </c>
      <c r="AS106" s="62" t="str">
        <f>IF(ISERROR(VLOOKUP('Choose Housekeeping Genes'!$C9,Calculations!$C$100:$Y$195,23,0)),"",VLOOKUP('Choose Housekeeping Genes'!$C9,Calculations!$C$100:$Y$195,23,0))</f>
        <v/>
      </c>
      <c r="AT106" s="74">
        <f t="shared" si="106"/>
        <v>4.2416666666666707</v>
      </c>
      <c r="AU106" s="74">
        <f t="shared" si="107"/>
        <v>4.4133333333333304</v>
      </c>
      <c r="AV106" s="74">
        <f t="shared" si="108"/>
        <v>4.1766666666666659</v>
      </c>
      <c r="AW106" s="74" t="str">
        <f t="shared" si="109"/>
        <v/>
      </c>
      <c r="AX106" s="74" t="str">
        <f t="shared" si="110"/>
        <v/>
      </c>
      <c r="AY106" s="74" t="str">
        <f t="shared" si="111"/>
        <v/>
      </c>
      <c r="AZ106" s="74" t="str">
        <f t="shared" si="112"/>
        <v/>
      </c>
      <c r="BA106" s="74" t="str">
        <f t="shared" si="113"/>
        <v/>
      </c>
      <c r="BB106" s="74" t="str">
        <f t="shared" si="114"/>
        <v/>
      </c>
      <c r="BC106" s="74" t="str">
        <f t="shared" si="115"/>
        <v/>
      </c>
      <c r="BD106" s="74">
        <f t="shared" si="117"/>
        <v>2.4933333333333323</v>
      </c>
      <c r="BE106" s="74">
        <f t="shared" si="118"/>
        <v>2.0616666666666674</v>
      </c>
      <c r="BF106" s="74">
        <f t="shared" si="119"/>
        <v>1.9749999999999979</v>
      </c>
      <c r="BG106" s="74" t="str">
        <f t="shared" si="120"/>
        <v/>
      </c>
      <c r="BH106" s="74" t="str">
        <f t="shared" si="121"/>
        <v/>
      </c>
      <c r="BI106" s="74" t="str">
        <f t="shared" si="122"/>
        <v/>
      </c>
      <c r="BJ106" s="74" t="str">
        <f t="shared" si="123"/>
        <v/>
      </c>
      <c r="BK106" s="74" t="str">
        <f t="shared" si="124"/>
        <v/>
      </c>
      <c r="BL106" s="74" t="str">
        <f t="shared" si="125"/>
        <v/>
      </c>
      <c r="BM106" s="74" t="str">
        <f t="shared" si="126"/>
        <v/>
      </c>
      <c r="BN106" s="62">
        <f t="shared" si="127"/>
        <v>4.277222222222222</v>
      </c>
      <c r="BO106" s="62">
        <f t="shared" si="128"/>
        <v>2.1766666666666659</v>
      </c>
      <c r="BP106" s="9">
        <f t="shared" si="86"/>
        <v>5.2860479914465394E-2</v>
      </c>
      <c r="BQ106" s="9">
        <f t="shared" si="87"/>
        <v>4.6930403238586674E-2</v>
      </c>
      <c r="BR106" s="9">
        <f t="shared" si="88"/>
        <v>5.5296551948727922E-2</v>
      </c>
      <c r="BS106" s="9" t="str">
        <f t="shared" si="89"/>
        <v/>
      </c>
      <c r="BT106" s="9" t="str">
        <f t="shared" si="90"/>
        <v/>
      </c>
      <c r="BU106" s="9" t="str">
        <f t="shared" si="91"/>
        <v/>
      </c>
      <c r="BV106" s="9" t="str">
        <f t="shared" si="92"/>
        <v/>
      </c>
      <c r="BW106" s="9" t="str">
        <f t="shared" si="93"/>
        <v/>
      </c>
      <c r="BX106" s="9" t="str">
        <f t="shared" si="94"/>
        <v/>
      </c>
      <c r="BY106" s="9" t="str">
        <f t="shared" si="95"/>
        <v/>
      </c>
      <c r="BZ106" s="9">
        <f t="shared" si="96"/>
        <v>0.17759546739112209</v>
      </c>
      <c r="CA106" s="9">
        <f t="shared" si="97"/>
        <v>0.23953914345640082</v>
      </c>
      <c r="CB106" s="9">
        <f t="shared" si="98"/>
        <v>0.25436992302567202</v>
      </c>
      <c r="CC106" s="9" t="str">
        <f t="shared" si="99"/>
        <v/>
      </c>
      <c r="CD106" s="9" t="str">
        <f t="shared" si="100"/>
        <v/>
      </c>
      <c r="CE106" s="9" t="str">
        <f t="shared" si="101"/>
        <v/>
      </c>
      <c r="CF106" s="9" t="str">
        <f t="shared" si="102"/>
        <v/>
      </c>
      <c r="CG106" s="9" t="str">
        <f t="shared" si="103"/>
        <v/>
      </c>
      <c r="CH106" s="9" t="str">
        <f t="shared" si="104"/>
        <v/>
      </c>
      <c r="CI106" s="9" t="str">
        <f t="shared" si="105"/>
        <v/>
      </c>
    </row>
    <row r="107" spans="1:87">
      <c r="A107" s="188"/>
      <c r="B107" s="57" t="str">
        <f>IF('Gene Table'!D106="","",'Gene Table'!D106)</f>
        <v>BC004257</v>
      </c>
      <c r="C107" s="57" t="s">
        <v>1749</v>
      </c>
      <c r="D107" s="60">
        <f>IF(SUM('Test Sample Data'!D$3:D$98)&gt;10,IF(AND(ISNUMBER('Test Sample Data'!D106),'Test Sample Data'!D106&lt;$B$1, 'Test Sample Data'!D106&gt;0),'Test Sample Data'!D106,$B$1),"")</f>
        <v>27.36</v>
      </c>
      <c r="E107" s="60">
        <f>IF(SUM('Test Sample Data'!E$3:E$98)&gt;10,IF(AND(ISNUMBER('Test Sample Data'!E106),'Test Sample Data'!E106&lt;$B$1, 'Test Sample Data'!E106&gt;0),'Test Sample Data'!E106,$B$1),"")</f>
        <v>27.53</v>
      </c>
      <c r="F107" s="60">
        <f>IF(SUM('Test Sample Data'!F$3:F$98)&gt;10,IF(AND(ISNUMBER('Test Sample Data'!F106),'Test Sample Data'!F106&lt;$B$1, 'Test Sample Data'!F106&gt;0),'Test Sample Data'!F106,$B$1),"")</f>
        <v>27.4</v>
      </c>
      <c r="G107" s="60" t="str">
        <f>IF(SUM('Test Sample Data'!G$3:G$98)&gt;10,IF(AND(ISNUMBER('Test Sample Data'!G106),'Test Sample Data'!G106&lt;$B$1, 'Test Sample Data'!G106&gt;0),'Test Sample Data'!G106,$B$1),"")</f>
        <v/>
      </c>
      <c r="H107" s="60" t="str">
        <f>IF(SUM('Test Sample Data'!H$3:H$98)&gt;10,IF(AND(ISNUMBER('Test Sample Data'!H106),'Test Sample Data'!H106&lt;$B$1, 'Test Sample Data'!H106&gt;0),'Test Sample Data'!H106,$B$1),"")</f>
        <v/>
      </c>
      <c r="I107" s="60" t="str">
        <f>IF(SUM('Test Sample Data'!I$3:I$98)&gt;10,IF(AND(ISNUMBER('Test Sample Data'!I106),'Test Sample Data'!I106&lt;$B$1, 'Test Sample Data'!I106&gt;0),'Test Sample Data'!I106,$B$1),"")</f>
        <v/>
      </c>
      <c r="J107" s="60" t="str">
        <f>IF(SUM('Test Sample Data'!J$3:J$98)&gt;10,IF(AND(ISNUMBER('Test Sample Data'!J106),'Test Sample Data'!J106&lt;$B$1, 'Test Sample Data'!J106&gt;0),'Test Sample Data'!J106,$B$1),"")</f>
        <v/>
      </c>
      <c r="K107" s="60" t="str">
        <f>IF(SUM('Test Sample Data'!K$3:K$98)&gt;10,IF(AND(ISNUMBER('Test Sample Data'!K106),'Test Sample Data'!K106&lt;$B$1, 'Test Sample Data'!K106&gt;0),'Test Sample Data'!K106,$B$1),"")</f>
        <v/>
      </c>
      <c r="L107" s="60" t="str">
        <f>IF(SUM('Test Sample Data'!L$3:L$98)&gt;10,IF(AND(ISNUMBER('Test Sample Data'!L106),'Test Sample Data'!L106&lt;$B$1, 'Test Sample Data'!L106&gt;0),'Test Sample Data'!L106,$B$1),"")</f>
        <v/>
      </c>
      <c r="M107" s="60" t="str">
        <f>IF(SUM('Test Sample Data'!M$3:M$98)&gt;10,IF(AND(ISNUMBER('Test Sample Data'!M106),'Test Sample Data'!M106&lt;$B$1, 'Test Sample Data'!M106&gt;0),'Test Sample Data'!M106,$B$1),"")</f>
        <v/>
      </c>
      <c r="N107" s="60" t="str">
        <f>'Gene Table'!D106</f>
        <v>BC004257</v>
      </c>
      <c r="O107" s="57" t="s">
        <v>1749</v>
      </c>
      <c r="P107" s="60">
        <f>IF(SUM('Control Sample Data'!D$3:D$98)&gt;10,IF(AND(ISNUMBER('Control Sample Data'!D106),'Control Sample Data'!D106&lt;$B$1, 'Control Sample Data'!D106&gt;0),'Control Sample Data'!D106,$B$1),"")</f>
        <v>30.02</v>
      </c>
      <c r="Q107" s="60">
        <f>IF(SUM('Control Sample Data'!E$3:E$98)&gt;10,IF(AND(ISNUMBER('Control Sample Data'!E106),'Control Sample Data'!E106&lt;$B$1, 'Control Sample Data'!E106&gt;0),'Control Sample Data'!E106,$B$1),"")</f>
        <v>29.96</v>
      </c>
      <c r="R107" s="60">
        <f>IF(SUM('Control Sample Data'!F$3:F$98)&gt;10,IF(AND(ISNUMBER('Control Sample Data'!F106),'Control Sample Data'!F106&lt;$B$1, 'Control Sample Data'!F106&gt;0),'Control Sample Data'!F106,$B$1),"")</f>
        <v>30.23</v>
      </c>
      <c r="S107" s="60" t="str">
        <f>IF(SUM('Control Sample Data'!G$3:G$98)&gt;10,IF(AND(ISNUMBER('Control Sample Data'!G106),'Control Sample Data'!G106&lt;$B$1, 'Control Sample Data'!G106&gt;0),'Control Sample Data'!G106,$B$1),"")</f>
        <v/>
      </c>
      <c r="T107" s="60" t="str">
        <f>IF(SUM('Control Sample Data'!H$3:H$98)&gt;10,IF(AND(ISNUMBER('Control Sample Data'!H106),'Control Sample Data'!H106&lt;$B$1, 'Control Sample Data'!H106&gt;0),'Control Sample Data'!H106,$B$1),"")</f>
        <v/>
      </c>
      <c r="U107" s="60" t="str">
        <f>IF(SUM('Control Sample Data'!I$3:I$98)&gt;10,IF(AND(ISNUMBER('Control Sample Data'!I106),'Control Sample Data'!I106&lt;$B$1, 'Control Sample Data'!I106&gt;0),'Control Sample Data'!I106,$B$1),"")</f>
        <v/>
      </c>
      <c r="V107" s="60" t="str">
        <f>IF(SUM('Control Sample Data'!J$3:J$98)&gt;10,IF(AND(ISNUMBER('Control Sample Data'!J106),'Control Sample Data'!J106&lt;$B$1, 'Control Sample Data'!J106&gt;0),'Control Sample Data'!J106,$B$1),"")</f>
        <v/>
      </c>
      <c r="W107" s="60" t="str">
        <f>IF(SUM('Control Sample Data'!K$3:K$98)&gt;10,IF(AND(ISNUMBER('Control Sample Data'!K106),'Control Sample Data'!K106&lt;$B$1, 'Control Sample Data'!K106&gt;0),'Control Sample Data'!K106,$B$1),"")</f>
        <v/>
      </c>
      <c r="X107" s="60" t="str">
        <f>IF(SUM('Control Sample Data'!L$3:L$98)&gt;10,IF(AND(ISNUMBER('Control Sample Data'!L106),'Control Sample Data'!L106&lt;$B$1, 'Control Sample Data'!L106&gt;0),'Control Sample Data'!L106,$B$1),"")</f>
        <v/>
      </c>
      <c r="Y107" s="95" t="str">
        <f>IF(SUM('Control Sample Data'!M$3:M$98)&gt;10,IF(AND(ISNUMBER('Control Sample Data'!M106),'Control Sample Data'!M106&lt;$B$1, 'Control Sample Data'!M106&gt;0),'Control Sample Data'!M106,$B$1),"")</f>
        <v/>
      </c>
      <c r="Z107" s="62" t="str">
        <f>IF(ISERROR(VLOOKUP('Choose Housekeeping Genes'!$C10,Calculations!$C$100:$M$195,2,0)),"",VLOOKUP('Choose Housekeeping Genes'!$C10,Calculations!$C$100:$M$195,2,0))</f>
        <v/>
      </c>
      <c r="AA107" s="62" t="str">
        <f>IF(ISERROR(VLOOKUP('Choose Housekeeping Genes'!$C10,Calculations!$C$100:$M$195,3,0)),"",VLOOKUP('Choose Housekeeping Genes'!$C10,Calculations!$C$100:$M$195,3,0))</f>
        <v/>
      </c>
      <c r="AB107" s="62" t="str">
        <f>IF(ISERROR(VLOOKUP('Choose Housekeeping Genes'!$C10,Calculations!$C$100:$M$195,4,0)),"",VLOOKUP('Choose Housekeeping Genes'!$C10,Calculations!$C$100:$M$195,4,0))</f>
        <v/>
      </c>
      <c r="AC107" s="62" t="str">
        <f>IF(ISERROR(VLOOKUP('Choose Housekeeping Genes'!$C10,Calculations!$C$100:$M$195,5,0)),"",VLOOKUP('Choose Housekeeping Genes'!$C10,Calculations!$C$100:$M$195,5,0))</f>
        <v/>
      </c>
      <c r="AD107" s="62" t="str">
        <f>IF(ISERROR(VLOOKUP('Choose Housekeeping Genes'!$C10,Calculations!$C$100:$M$195,6,0)),"",VLOOKUP('Choose Housekeeping Genes'!$C10,Calculations!$C$100:$M$195,6,0))</f>
        <v/>
      </c>
      <c r="AE107" s="62" t="str">
        <f>IF(ISERROR(VLOOKUP('Choose Housekeeping Genes'!$C10,Calculations!$C$100:$M$195,7,0)),"",VLOOKUP('Choose Housekeeping Genes'!$C10,Calculations!$C$100:$M$195,7,0))</f>
        <v/>
      </c>
      <c r="AF107" s="62" t="str">
        <f>IF(ISERROR(VLOOKUP('Choose Housekeeping Genes'!$C10,Calculations!$C$100:$M$195,8,0)),"",VLOOKUP('Choose Housekeeping Genes'!$C10,Calculations!$C$100:$M$195,8,0))</f>
        <v/>
      </c>
      <c r="AG107" s="62" t="str">
        <f>IF(ISERROR(VLOOKUP('Choose Housekeeping Genes'!$C10,Calculations!$C$100:$M$195,9,0)),"",VLOOKUP('Choose Housekeeping Genes'!$C10,Calculations!$C$100:$M$195,9,0))</f>
        <v/>
      </c>
      <c r="AH107" s="62" t="str">
        <f>IF(ISERROR(VLOOKUP('Choose Housekeeping Genes'!$C10,Calculations!$C$100:$M$195,10,0)),"",VLOOKUP('Choose Housekeeping Genes'!$C10,Calculations!$C$100:$M$195,10,0))</f>
        <v/>
      </c>
      <c r="AI107" s="62" t="str">
        <f>IF(ISERROR(VLOOKUP('Choose Housekeeping Genes'!$C10,Calculations!$C$100:$M$195,11,0)),"",VLOOKUP('Choose Housekeeping Genes'!$C10,Calculations!$C$100:$M$195,11,0))</f>
        <v/>
      </c>
      <c r="AJ107" s="62" t="str">
        <f>IF(ISERROR(VLOOKUP('Choose Housekeeping Genes'!$C10,Calculations!$C$100:$Y$195,14,0)),"",VLOOKUP('Choose Housekeeping Genes'!$C10,Calculations!$C$100:$Y$195,14,0))</f>
        <v/>
      </c>
      <c r="AK107" s="62" t="str">
        <f>IF(ISERROR(VLOOKUP('Choose Housekeeping Genes'!$C10,Calculations!$C$100:$Y$195,15,0)),"",VLOOKUP('Choose Housekeeping Genes'!$C10,Calculations!$C$100:$Y$195,15,0))</f>
        <v/>
      </c>
      <c r="AL107" s="62" t="str">
        <f>IF(ISERROR(VLOOKUP('Choose Housekeeping Genes'!$C10,Calculations!$C$100:$Y$195,16,0)),"",VLOOKUP('Choose Housekeeping Genes'!$C10,Calculations!$C$100:$Y$195,16,0))</f>
        <v/>
      </c>
      <c r="AM107" s="62" t="str">
        <f>IF(ISERROR(VLOOKUP('Choose Housekeeping Genes'!$C10,Calculations!$C$100:$Y$195,17,0)),"",VLOOKUP('Choose Housekeeping Genes'!$C10,Calculations!$C$100:$Y$195,17,0))</f>
        <v/>
      </c>
      <c r="AN107" s="62" t="str">
        <f>IF(ISERROR(VLOOKUP('Choose Housekeeping Genes'!$C10,Calculations!$C$100:$Y$195,18,0)),"",VLOOKUP('Choose Housekeeping Genes'!$C10,Calculations!$C$100:$Y$195,18,0))</f>
        <v/>
      </c>
      <c r="AO107" s="62" t="str">
        <f>IF(ISERROR(VLOOKUP('Choose Housekeeping Genes'!$C10,Calculations!$C$100:$Y$195,19,0)),"",VLOOKUP('Choose Housekeeping Genes'!$C10,Calculations!$C$100:$Y$195,19,0))</f>
        <v/>
      </c>
      <c r="AP107" s="62" t="str">
        <f>IF(ISERROR(VLOOKUP('Choose Housekeeping Genes'!$C10,Calculations!$C$100:$Y$195,20,0)),"",VLOOKUP('Choose Housekeeping Genes'!$C10,Calculations!$C$100:$Y$195,20,0))</f>
        <v/>
      </c>
      <c r="AQ107" s="62" t="str">
        <f>IF(ISERROR(VLOOKUP('Choose Housekeeping Genes'!$C10,Calculations!$C$100:$Y$195,21,0)),"",VLOOKUP('Choose Housekeeping Genes'!$C10,Calculations!$C$100:$Y$195,21,0))</f>
        <v/>
      </c>
      <c r="AR107" s="62" t="str">
        <f>IF(ISERROR(VLOOKUP('Choose Housekeeping Genes'!$C10,Calculations!$C$100:$Y$195,22,0)),"",VLOOKUP('Choose Housekeeping Genes'!$C10,Calculations!$C$100:$Y$195,22,0))</f>
        <v/>
      </c>
      <c r="AS107" s="62" t="str">
        <f>IF(ISERROR(VLOOKUP('Choose Housekeeping Genes'!$C10,Calculations!$C$100:$Y$195,23,0)),"",VLOOKUP('Choose Housekeeping Genes'!$C10,Calculations!$C$100:$Y$195,23,0))</f>
        <v/>
      </c>
      <c r="AT107" s="74">
        <f t="shared" si="106"/>
        <v>3.8416666666666686</v>
      </c>
      <c r="AU107" s="74">
        <f t="shared" si="107"/>
        <v>3.923333333333332</v>
      </c>
      <c r="AV107" s="74">
        <f t="shared" si="108"/>
        <v>3.7766666666666637</v>
      </c>
      <c r="AW107" s="74" t="str">
        <f t="shared" si="109"/>
        <v/>
      </c>
      <c r="AX107" s="74" t="str">
        <f t="shared" si="110"/>
        <v/>
      </c>
      <c r="AY107" s="74" t="str">
        <f t="shared" si="111"/>
        <v/>
      </c>
      <c r="AZ107" s="74" t="str">
        <f t="shared" si="112"/>
        <v/>
      </c>
      <c r="BA107" s="74" t="str">
        <f t="shared" si="113"/>
        <v/>
      </c>
      <c r="BB107" s="74" t="str">
        <f t="shared" si="114"/>
        <v/>
      </c>
      <c r="BC107" s="74" t="str">
        <f t="shared" si="115"/>
        <v/>
      </c>
      <c r="BD107" s="74">
        <f t="shared" si="117"/>
        <v>6.2433333333333323</v>
      </c>
      <c r="BE107" s="74">
        <f t="shared" si="118"/>
        <v>5.6516666666666673</v>
      </c>
      <c r="BF107" s="74">
        <f t="shared" si="119"/>
        <v>5.8249999999999993</v>
      </c>
      <c r="BG107" s="74" t="str">
        <f t="shared" si="120"/>
        <v/>
      </c>
      <c r="BH107" s="74" t="str">
        <f t="shared" si="121"/>
        <v/>
      </c>
      <c r="BI107" s="74" t="str">
        <f t="shared" si="122"/>
        <v/>
      </c>
      <c r="BJ107" s="74" t="str">
        <f t="shared" si="123"/>
        <v/>
      </c>
      <c r="BK107" s="74" t="str">
        <f t="shared" si="124"/>
        <v/>
      </c>
      <c r="BL107" s="74" t="str">
        <f t="shared" si="125"/>
        <v/>
      </c>
      <c r="BM107" s="74" t="str">
        <f t="shared" si="126"/>
        <v/>
      </c>
      <c r="BN107" s="62">
        <f t="shared" si="127"/>
        <v>3.8472222222222214</v>
      </c>
      <c r="BO107" s="62">
        <f t="shared" si="128"/>
        <v>5.9066666666666663</v>
      </c>
      <c r="BP107" s="9">
        <f t="shared" si="86"/>
        <v>6.974982141438886E-2</v>
      </c>
      <c r="BQ107" s="9">
        <f t="shared" si="87"/>
        <v>6.5911164344750889E-2</v>
      </c>
      <c r="BR107" s="9">
        <f t="shared" si="88"/>
        <v>7.2964237734810894E-2</v>
      </c>
      <c r="BS107" s="9" t="str">
        <f t="shared" si="89"/>
        <v/>
      </c>
      <c r="BT107" s="9" t="str">
        <f t="shared" si="90"/>
        <v/>
      </c>
      <c r="BU107" s="9" t="str">
        <f t="shared" si="91"/>
        <v/>
      </c>
      <c r="BV107" s="9" t="str">
        <f t="shared" si="92"/>
        <v/>
      </c>
      <c r="BW107" s="9" t="str">
        <f t="shared" si="93"/>
        <v/>
      </c>
      <c r="BX107" s="9" t="str">
        <f t="shared" si="94"/>
        <v/>
      </c>
      <c r="BY107" s="9" t="str">
        <f t="shared" si="95"/>
        <v/>
      </c>
      <c r="BZ107" s="9">
        <f t="shared" si="96"/>
        <v>1.3199862088359765E-2</v>
      </c>
      <c r="CA107" s="9">
        <f t="shared" si="97"/>
        <v>1.9892016364459315E-2</v>
      </c>
      <c r="CB107" s="9">
        <f t="shared" si="98"/>
        <v>1.764006882509582E-2</v>
      </c>
      <c r="CC107" s="9" t="str">
        <f t="shared" si="99"/>
        <v/>
      </c>
      <c r="CD107" s="9" t="str">
        <f t="shared" si="100"/>
        <v/>
      </c>
      <c r="CE107" s="9" t="str">
        <f t="shared" si="101"/>
        <v/>
      </c>
      <c r="CF107" s="9" t="str">
        <f t="shared" si="102"/>
        <v/>
      </c>
      <c r="CG107" s="9" t="str">
        <f t="shared" si="103"/>
        <v/>
      </c>
      <c r="CH107" s="9" t="str">
        <f t="shared" si="104"/>
        <v/>
      </c>
      <c r="CI107" s="9" t="str">
        <f t="shared" si="105"/>
        <v/>
      </c>
    </row>
    <row r="108" spans="1:87">
      <c r="A108" s="188"/>
      <c r="B108" s="57" t="str">
        <f>IF('Gene Table'!D107="","",'Gene Table'!D107)</f>
        <v>NM_130398</v>
      </c>
      <c r="C108" s="57" t="s">
        <v>1750</v>
      </c>
      <c r="D108" s="60">
        <f>IF(SUM('Test Sample Data'!D$3:D$98)&gt;10,IF(AND(ISNUMBER('Test Sample Data'!D107),'Test Sample Data'!D107&lt;$B$1, 'Test Sample Data'!D107&gt;0),'Test Sample Data'!D107,$B$1),"")</f>
        <v>28.75</v>
      </c>
      <c r="E108" s="60">
        <f>IF(SUM('Test Sample Data'!E$3:E$98)&gt;10,IF(AND(ISNUMBER('Test Sample Data'!E107),'Test Sample Data'!E107&lt;$B$1, 'Test Sample Data'!E107&gt;0),'Test Sample Data'!E107,$B$1),"")</f>
        <v>29.06</v>
      </c>
      <c r="F108" s="60">
        <f>IF(SUM('Test Sample Data'!F$3:F$98)&gt;10,IF(AND(ISNUMBER('Test Sample Data'!F107),'Test Sample Data'!F107&lt;$B$1, 'Test Sample Data'!F107&gt;0),'Test Sample Data'!F107,$B$1),"")</f>
        <v>28.85</v>
      </c>
      <c r="G108" s="60" t="str">
        <f>IF(SUM('Test Sample Data'!G$3:G$98)&gt;10,IF(AND(ISNUMBER('Test Sample Data'!G107),'Test Sample Data'!G107&lt;$B$1, 'Test Sample Data'!G107&gt;0),'Test Sample Data'!G107,$B$1),"")</f>
        <v/>
      </c>
      <c r="H108" s="60" t="str">
        <f>IF(SUM('Test Sample Data'!H$3:H$98)&gt;10,IF(AND(ISNUMBER('Test Sample Data'!H107),'Test Sample Data'!H107&lt;$B$1, 'Test Sample Data'!H107&gt;0),'Test Sample Data'!H107,$B$1),"")</f>
        <v/>
      </c>
      <c r="I108" s="60" t="str">
        <f>IF(SUM('Test Sample Data'!I$3:I$98)&gt;10,IF(AND(ISNUMBER('Test Sample Data'!I107),'Test Sample Data'!I107&lt;$B$1, 'Test Sample Data'!I107&gt;0),'Test Sample Data'!I107,$B$1),"")</f>
        <v/>
      </c>
      <c r="J108" s="60" t="str">
        <f>IF(SUM('Test Sample Data'!J$3:J$98)&gt;10,IF(AND(ISNUMBER('Test Sample Data'!J107),'Test Sample Data'!J107&lt;$B$1, 'Test Sample Data'!J107&gt;0),'Test Sample Data'!J107,$B$1),"")</f>
        <v/>
      </c>
      <c r="K108" s="60" t="str">
        <f>IF(SUM('Test Sample Data'!K$3:K$98)&gt;10,IF(AND(ISNUMBER('Test Sample Data'!K107),'Test Sample Data'!K107&lt;$B$1, 'Test Sample Data'!K107&gt;0),'Test Sample Data'!K107,$B$1),"")</f>
        <v/>
      </c>
      <c r="L108" s="60" t="str">
        <f>IF(SUM('Test Sample Data'!L$3:L$98)&gt;10,IF(AND(ISNUMBER('Test Sample Data'!L107),'Test Sample Data'!L107&lt;$B$1, 'Test Sample Data'!L107&gt;0),'Test Sample Data'!L107,$B$1),"")</f>
        <v/>
      </c>
      <c r="M108" s="60" t="str">
        <f>IF(SUM('Test Sample Data'!M$3:M$98)&gt;10,IF(AND(ISNUMBER('Test Sample Data'!M107),'Test Sample Data'!M107&lt;$B$1, 'Test Sample Data'!M107&gt;0),'Test Sample Data'!M107,$B$1),"")</f>
        <v/>
      </c>
      <c r="N108" s="60" t="str">
        <f>'Gene Table'!D107</f>
        <v>NM_130398</v>
      </c>
      <c r="O108" s="57" t="s">
        <v>1750</v>
      </c>
      <c r="P108" s="60">
        <f>IF(SUM('Control Sample Data'!D$3:D$98)&gt;10,IF(AND(ISNUMBER('Control Sample Data'!D107),'Control Sample Data'!D107&lt;$B$1, 'Control Sample Data'!D107&gt;0),'Control Sample Data'!D107,$B$1),"")</f>
        <v>27.93</v>
      </c>
      <c r="Q108" s="60">
        <f>IF(SUM('Control Sample Data'!E$3:E$98)&gt;10,IF(AND(ISNUMBER('Control Sample Data'!E107),'Control Sample Data'!E107&lt;$B$1, 'Control Sample Data'!E107&gt;0),'Control Sample Data'!E107,$B$1),"")</f>
        <v>28.37</v>
      </c>
      <c r="R108" s="60">
        <f>IF(SUM('Control Sample Data'!F$3:F$98)&gt;10,IF(AND(ISNUMBER('Control Sample Data'!F107),'Control Sample Data'!F107&lt;$B$1, 'Control Sample Data'!F107&gt;0),'Control Sample Data'!F107,$B$1),"")</f>
        <v>28.61</v>
      </c>
      <c r="S108" s="60" t="str">
        <f>IF(SUM('Control Sample Data'!G$3:G$98)&gt;10,IF(AND(ISNUMBER('Control Sample Data'!G107),'Control Sample Data'!G107&lt;$B$1, 'Control Sample Data'!G107&gt;0),'Control Sample Data'!G107,$B$1),"")</f>
        <v/>
      </c>
      <c r="T108" s="60" t="str">
        <f>IF(SUM('Control Sample Data'!H$3:H$98)&gt;10,IF(AND(ISNUMBER('Control Sample Data'!H107),'Control Sample Data'!H107&lt;$B$1, 'Control Sample Data'!H107&gt;0),'Control Sample Data'!H107,$B$1),"")</f>
        <v/>
      </c>
      <c r="U108" s="60" t="str">
        <f>IF(SUM('Control Sample Data'!I$3:I$98)&gt;10,IF(AND(ISNUMBER('Control Sample Data'!I107),'Control Sample Data'!I107&lt;$B$1, 'Control Sample Data'!I107&gt;0),'Control Sample Data'!I107,$B$1),"")</f>
        <v/>
      </c>
      <c r="V108" s="60" t="str">
        <f>IF(SUM('Control Sample Data'!J$3:J$98)&gt;10,IF(AND(ISNUMBER('Control Sample Data'!J107),'Control Sample Data'!J107&lt;$B$1, 'Control Sample Data'!J107&gt;0),'Control Sample Data'!J107,$B$1),"")</f>
        <v/>
      </c>
      <c r="W108" s="60" t="str">
        <f>IF(SUM('Control Sample Data'!K$3:K$98)&gt;10,IF(AND(ISNUMBER('Control Sample Data'!K107),'Control Sample Data'!K107&lt;$B$1, 'Control Sample Data'!K107&gt;0),'Control Sample Data'!K107,$B$1),"")</f>
        <v/>
      </c>
      <c r="X108" s="60" t="str">
        <f>IF(SUM('Control Sample Data'!L$3:L$98)&gt;10,IF(AND(ISNUMBER('Control Sample Data'!L107),'Control Sample Data'!L107&lt;$B$1, 'Control Sample Data'!L107&gt;0),'Control Sample Data'!L107,$B$1),"")</f>
        <v/>
      </c>
      <c r="Y108" s="95" t="str">
        <f>IF(SUM('Control Sample Data'!M$3:M$98)&gt;10,IF(AND(ISNUMBER('Control Sample Data'!M107),'Control Sample Data'!M107&lt;$B$1, 'Control Sample Data'!M107&gt;0),'Control Sample Data'!M107,$B$1),"")</f>
        <v/>
      </c>
      <c r="Z108" s="62" t="str">
        <f>IF(ISERROR(VLOOKUP('Choose Housekeeping Genes'!$C11,Calculations!$C$100:$M$195,2,0)),"",VLOOKUP('Choose Housekeeping Genes'!$C11,Calculations!$C$100:$M$195,2,0))</f>
        <v/>
      </c>
      <c r="AA108" s="62" t="str">
        <f>IF(ISERROR(VLOOKUP('Choose Housekeeping Genes'!$C11,Calculations!$C$100:$M$195,3,0)),"",VLOOKUP('Choose Housekeeping Genes'!$C11,Calculations!$C$100:$M$195,3,0))</f>
        <v/>
      </c>
      <c r="AB108" s="62" t="str">
        <f>IF(ISERROR(VLOOKUP('Choose Housekeeping Genes'!$C11,Calculations!$C$100:$M$195,4,0)),"",VLOOKUP('Choose Housekeeping Genes'!$C11,Calculations!$C$100:$M$195,4,0))</f>
        <v/>
      </c>
      <c r="AC108" s="62" t="str">
        <f>IF(ISERROR(VLOOKUP('Choose Housekeeping Genes'!$C11,Calculations!$C$100:$M$195,5,0)),"",VLOOKUP('Choose Housekeeping Genes'!$C11,Calculations!$C$100:$M$195,5,0))</f>
        <v/>
      </c>
      <c r="AD108" s="62" t="str">
        <f>IF(ISERROR(VLOOKUP('Choose Housekeeping Genes'!$C11,Calculations!$C$100:$M$195,6,0)),"",VLOOKUP('Choose Housekeeping Genes'!$C11,Calculations!$C$100:$M$195,6,0))</f>
        <v/>
      </c>
      <c r="AE108" s="62" t="str">
        <f>IF(ISERROR(VLOOKUP('Choose Housekeeping Genes'!$C11,Calculations!$C$100:$M$195,7,0)),"",VLOOKUP('Choose Housekeeping Genes'!$C11,Calculations!$C$100:$M$195,7,0))</f>
        <v/>
      </c>
      <c r="AF108" s="62" t="str">
        <f>IF(ISERROR(VLOOKUP('Choose Housekeeping Genes'!$C11,Calculations!$C$100:$M$195,8,0)),"",VLOOKUP('Choose Housekeeping Genes'!$C11,Calculations!$C$100:$M$195,8,0))</f>
        <v/>
      </c>
      <c r="AG108" s="62" t="str">
        <f>IF(ISERROR(VLOOKUP('Choose Housekeeping Genes'!$C11,Calculations!$C$100:$M$195,9,0)),"",VLOOKUP('Choose Housekeeping Genes'!$C11,Calculations!$C$100:$M$195,9,0))</f>
        <v/>
      </c>
      <c r="AH108" s="62" t="str">
        <f>IF(ISERROR(VLOOKUP('Choose Housekeeping Genes'!$C11,Calculations!$C$100:$M$195,10,0)),"",VLOOKUP('Choose Housekeeping Genes'!$C11,Calculations!$C$100:$M$195,10,0))</f>
        <v/>
      </c>
      <c r="AI108" s="62" t="str">
        <f>IF(ISERROR(VLOOKUP('Choose Housekeeping Genes'!$C11,Calculations!$C$100:$M$195,11,0)),"",VLOOKUP('Choose Housekeeping Genes'!$C11,Calculations!$C$100:$M$195,11,0))</f>
        <v/>
      </c>
      <c r="AJ108" s="62" t="str">
        <f>IF(ISERROR(VLOOKUP('Choose Housekeeping Genes'!$C11,Calculations!$C$100:$Y$195,14,0)),"",VLOOKUP('Choose Housekeeping Genes'!$C11,Calculations!$C$100:$Y$195,14,0))</f>
        <v/>
      </c>
      <c r="AK108" s="62" t="str">
        <f>IF(ISERROR(VLOOKUP('Choose Housekeeping Genes'!$C11,Calculations!$C$100:$Y$195,15,0)),"",VLOOKUP('Choose Housekeeping Genes'!$C11,Calculations!$C$100:$Y$195,15,0))</f>
        <v/>
      </c>
      <c r="AL108" s="62" t="str">
        <f>IF(ISERROR(VLOOKUP('Choose Housekeeping Genes'!$C11,Calculations!$C$100:$Y$195,16,0)),"",VLOOKUP('Choose Housekeeping Genes'!$C11,Calculations!$C$100:$Y$195,16,0))</f>
        <v/>
      </c>
      <c r="AM108" s="62" t="str">
        <f>IF(ISERROR(VLOOKUP('Choose Housekeeping Genes'!$C11,Calculations!$C$100:$Y$195,17,0)),"",VLOOKUP('Choose Housekeeping Genes'!$C11,Calculations!$C$100:$Y$195,17,0))</f>
        <v/>
      </c>
      <c r="AN108" s="62" t="str">
        <f>IF(ISERROR(VLOOKUP('Choose Housekeeping Genes'!$C11,Calculations!$C$100:$Y$195,18,0)),"",VLOOKUP('Choose Housekeeping Genes'!$C11,Calculations!$C$100:$Y$195,18,0))</f>
        <v/>
      </c>
      <c r="AO108" s="62" t="str">
        <f>IF(ISERROR(VLOOKUP('Choose Housekeeping Genes'!$C11,Calculations!$C$100:$Y$195,19,0)),"",VLOOKUP('Choose Housekeeping Genes'!$C11,Calculations!$C$100:$Y$195,19,0))</f>
        <v/>
      </c>
      <c r="AP108" s="62" t="str">
        <f>IF(ISERROR(VLOOKUP('Choose Housekeeping Genes'!$C11,Calculations!$C$100:$Y$195,20,0)),"",VLOOKUP('Choose Housekeeping Genes'!$C11,Calculations!$C$100:$Y$195,20,0))</f>
        <v/>
      </c>
      <c r="AQ108" s="62" t="str">
        <f>IF(ISERROR(VLOOKUP('Choose Housekeeping Genes'!$C11,Calculations!$C$100:$Y$195,21,0)),"",VLOOKUP('Choose Housekeeping Genes'!$C11,Calculations!$C$100:$Y$195,21,0))</f>
        <v/>
      </c>
      <c r="AR108" s="62" t="str">
        <f>IF(ISERROR(VLOOKUP('Choose Housekeeping Genes'!$C11,Calculations!$C$100:$Y$195,22,0)),"",VLOOKUP('Choose Housekeeping Genes'!$C11,Calculations!$C$100:$Y$195,22,0))</f>
        <v/>
      </c>
      <c r="AS108" s="62" t="str">
        <f>IF(ISERROR(VLOOKUP('Choose Housekeeping Genes'!$C11,Calculations!$C$100:$Y$195,23,0)),"",VLOOKUP('Choose Housekeeping Genes'!$C11,Calculations!$C$100:$Y$195,23,0))</f>
        <v/>
      </c>
      <c r="AT108" s="74">
        <f t="shared" si="106"/>
        <v>5.2316666666666691</v>
      </c>
      <c r="AU108" s="74">
        <f t="shared" si="107"/>
        <v>5.4533333333333296</v>
      </c>
      <c r="AV108" s="74">
        <f t="shared" si="108"/>
        <v>5.2266666666666666</v>
      </c>
      <c r="AW108" s="74" t="str">
        <f t="shared" si="109"/>
        <v/>
      </c>
      <c r="AX108" s="74" t="str">
        <f t="shared" si="110"/>
        <v/>
      </c>
      <c r="AY108" s="74" t="str">
        <f t="shared" si="111"/>
        <v/>
      </c>
      <c r="AZ108" s="74" t="str">
        <f t="shared" si="112"/>
        <v/>
      </c>
      <c r="BA108" s="74" t="str">
        <f t="shared" si="113"/>
        <v/>
      </c>
      <c r="BB108" s="74" t="str">
        <f t="shared" si="114"/>
        <v/>
      </c>
      <c r="BC108" s="74" t="str">
        <f t="shared" si="115"/>
        <v/>
      </c>
      <c r="BD108" s="74">
        <f t="shared" si="117"/>
        <v>4.1533333333333324</v>
      </c>
      <c r="BE108" s="74">
        <f t="shared" si="118"/>
        <v>4.0616666666666674</v>
      </c>
      <c r="BF108" s="74">
        <f t="shared" si="119"/>
        <v>4.2049999999999983</v>
      </c>
      <c r="BG108" s="74" t="str">
        <f t="shared" si="120"/>
        <v/>
      </c>
      <c r="BH108" s="74" t="str">
        <f t="shared" si="121"/>
        <v/>
      </c>
      <c r="BI108" s="74" t="str">
        <f t="shared" si="122"/>
        <v/>
      </c>
      <c r="BJ108" s="74" t="str">
        <f t="shared" si="123"/>
        <v/>
      </c>
      <c r="BK108" s="74" t="str">
        <f t="shared" si="124"/>
        <v/>
      </c>
      <c r="BL108" s="74" t="str">
        <f t="shared" si="125"/>
        <v/>
      </c>
      <c r="BM108" s="74" t="str">
        <f t="shared" si="126"/>
        <v/>
      </c>
      <c r="BN108" s="62">
        <f t="shared" si="127"/>
        <v>5.3038888888888884</v>
      </c>
      <c r="BO108" s="62">
        <f t="shared" si="128"/>
        <v>4.1399999999999997</v>
      </c>
      <c r="BP108" s="9">
        <f t="shared" si="86"/>
        <v>2.6614076814266346E-2</v>
      </c>
      <c r="BQ108" s="9">
        <f t="shared" si="87"/>
        <v>2.282354444703245E-2</v>
      </c>
      <c r="BR108" s="9">
        <f t="shared" si="88"/>
        <v>2.670647419577812E-2</v>
      </c>
      <c r="BS108" s="9" t="str">
        <f t="shared" si="89"/>
        <v/>
      </c>
      <c r="BT108" s="9" t="str">
        <f t="shared" si="90"/>
        <v/>
      </c>
      <c r="BU108" s="9" t="str">
        <f t="shared" si="91"/>
        <v/>
      </c>
      <c r="BV108" s="9" t="str">
        <f t="shared" si="92"/>
        <v/>
      </c>
      <c r="BW108" s="9" t="str">
        <f t="shared" si="93"/>
        <v/>
      </c>
      <c r="BX108" s="9" t="str">
        <f t="shared" si="94"/>
        <v/>
      </c>
      <c r="BY108" s="9" t="str">
        <f t="shared" si="95"/>
        <v/>
      </c>
      <c r="BZ108" s="9">
        <f t="shared" si="96"/>
        <v>5.6198158477386656E-2</v>
      </c>
      <c r="CA108" s="9">
        <f t="shared" si="97"/>
        <v>5.9884785864100204E-2</v>
      </c>
      <c r="CB108" s="9">
        <f t="shared" si="98"/>
        <v>5.4221167947004316E-2</v>
      </c>
      <c r="CC108" s="9" t="str">
        <f t="shared" si="99"/>
        <v/>
      </c>
      <c r="CD108" s="9" t="str">
        <f t="shared" si="100"/>
        <v/>
      </c>
      <c r="CE108" s="9" t="str">
        <f t="shared" si="101"/>
        <v/>
      </c>
      <c r="CF108" s="9" t="str">
        <f t="shared" si="102"/>
        <v/>
      </c>
      <c r="CG108" s="9" t="str">
        <f t="shared" si="103"/>
        <v/>
      </c>
      <c r="CH108" s="9" t="str">
        <f t="shared" si="104"/>
        <v/>
      </c>
      <c r="CI108" s="9" t="str">
        <f t="shared" si="105"/>
        <v/>
      </c>
    </row>
    <row r="109" spans="1:87">
      <c r="A109" s="188"/>
      <c r="B109" s="57" t="str">
        <f>IF('Gene Table'!D108="","",'Gene Table'!D108)</f>
        <v>NM_001076</v>
      </c>
      <c r="C109" s="57" t="s">
        <v>1751</v>
      </c>
      <c r="D109" s="60">
        <f>IF(SUM('Test Sample Data'!D$3:D$98)&gt;10,IF(AND(ISNUMBER('Test Sample Data'!D108),'Test Sample Data'!D108&lt;$B$1, 'Test Sample Data'!D108&gt;0),'Test Sample Data'!D108,$B$1),"")</f>
        <v>27.96</v>
      </c>
      <c r="E109" s="60">
        <f>IF(SUM('Test Sample Data'!E$3:E$98)&gt;10,IF(AND(ISNUMBER('Test Sample Data'!E108),'Test Sample Data'!E108&lt;$B$1, 'Test Sample Data'!E108&gt;0),'Test Sample Data'!E108,$B$1),"")</f>
        <v>28</v>
      </c>
      <c r="F109" s="60">
        <f>IF(SUM('Test Sample Data'!F$3:F$98)&gt;10,IF(AND(ISNUMBER('Test Sample Data'!F108),'Test Sample Data'!F108&lt;$B$1, 'Test Sample Data'!F108&gt;0),'Test Sample Data'!F108,$B$1),"")</f>
        <v>27.86</v>
      </c>
      <c r="G109" s="60" t="str">
        <f>IF(SUM('Test Sample Data'!G$3:G$98)&gt;10,IF(AND(ISNUMBER('Test Sample Data'!G108),'Test Sample Data'!G108&lt;$B$1, 'Test Sample Data'!G108&gt;0),'Test Sample Data'!G108,$B$1),"")</f>
        <v/>
      </c>
      <c r="H109" s="60" t="str">
        <f>IF(SUM('Test Sample Data'!H$3:H$98)&gt;10,IF(AND(ISNUMBER('Test Sample Data'!H108),'Test Sample Data'!H108&lt;$B$1, 'Test Sample Data'!H108&gt;0),'Test Sample Data'!H108,$B$1),"")</f>
        <v/>
      </c>
      <c r="I109" s="60" t="str">
        <f>IF(SUM('Test Sample Data'!I$3:I$98)&gt;10,IF(AND(ISNUMBER('Test Sample Data'!I108),'Test Sample Data'!I108&lt;$B$1, 'Test Sample Data'!I108&gt;0),'Test Sample Data'!I108,$B$1),"")</f>
        <v/>
      </c>
      <c r="J109" s="60" t="str">
        <f>IF(SUM('Test Sample Data'!J$3:J$98)&gt;10,IF(AND(ISNUMBER('Test Sample Data'!J108),'Test Sample Data'!J108&lt;$B$1, 'Test Sample Data'!J108&gt;0),'Test Sample Data'!J108,$B$1),"")</f>
        <v/>
      </c>
      <c r="K109" s="60" t="str">
        <f>IF(SUM('Test Sample Data'!K$3:K$98)&gt;10,IF(AND(ISNUMBER('Test Sample Data'!K108),'Test Sample Data'!K108&lt;$B$1, 'Test Sample Data'!K108&gt;0),'Test Sample Data'!K108,$B$1),"")</f>
        <v/>
      </c>
      <c r="L109" s="60" t="str">
        <f>IF(SUM('Test Sample Data'!L$3:L$98)&gt;10,IF(AND(ISNUMBER('Test Sample Data'!L108),'Test Sample Data'!L108&lt;$B$1, 'Test Sample Data'!L108&gt;0),'Test Sample Data'!L108,$B$1),"")</f>
        <v/>
      </c>
      <c r="M109" s="60" t="str">
        <f>IF(SUM('Test Sample Data'!M$3:M$98)&gt;10,IF(AND(ISNUMBER('Test Sample Data'!M108),'Test Sample Data'!M108&lt;$B$1, 'Test Sample Data'!M108&gt;0),'Test Sample Data'!M108,$B$1),"")</f>
        <v/>
      </c>
      <c r="N109" s="60" t="str">
        <f>'Gene Table'!D108</f>
        <v>NM_001076</v>
      </c>
      <c r="O109" s="57" t="s">
        <v>1751</v>
      </c>
      <c r="P109" s="60">
        <f>IF(SUM('Control Sample Data'!D$3:D$98)&gt;10,IF(AND(ISNUMBER('Control Sample Data'!D108),'Control Sample Data'!D108&lt;$B$1, 'Control Sample Data'!D108&gt;0),'Control Sample Data'!D108,$B$1),"")</f>
        <v>33.590000000000003</v>
      </c>
      <c r="Q109" s="60">
        <f>IF(SUM('Control Sample Data'!E$3:E$98)&gt;10,IF(AND(ISNUMBER('Control Sample Data'!E108),'Control Sample Data'!E108&lt;$B$1, 'Control Sample Data'!E108&gt;0),'Control Sample Data'!E108,$B$1),"")</f>
        <v>33.97</v>
      </c>
      <c r="R109" s="60">
        <f>IF(SUM('Control Sample Data'!F$3:F$98)&gt;10,IF(AND(ISNUMBER('Control Sample Data'!F108),'Control Sample Data'!F108&lt;$B$1, 'Control Sample Data'!F108&gt;0),'Control Sample Data'!F108,$B$1),"")</f>
        <v>33.49</v>
      </c>
      <c r="S109" s="60" t="str">
        <f>IF(SUM('Control Sample Data'!G$3:G$98)&gt;10,IF(AND(ISNUMBER('Control Sample Data'!G108),'Control Sample Data'!G108&lt;$B$1, 'Control Sample Data'!G108&gt;0),'Control Sample Data'!G108,$B$1),"")</f>
        <v/>
      </c>
      <c r="T109" s="60" t="str">
        <f>IF(SUM('Control Sample Data'!H$3:H$98)&gt;10,IF(AND(ISNUMBER('Control Sample Data'!H108),'Control Sample Data'!H108&lt;$B$1, 'Control Sample Data'!H108&gt;0),'Control Sample Data'!H108,$B$1),"")</f>
        <v/>
      </c>
      <c r="U109" s="60" t="str">
        <f>IF(SUM('Control Sample Data'!I$3:I$98)&gt;10,IF(AND(ISNUMBER('Control Sample Data'!I108),'Control Sample Data'!I108&lt;$B$1, 'Control Sample Data'!I108&gt;0),'Control Sample Data'!I108,$B$1),"")</f>
        <v/>
      </c>
      <c r="V109" s="60" t="str">
        <f>IF(SUM('Control Sample Data'!J$3:J$98)&gt;10,IF(AND(ISNUMBER('Control Sample Data'!J108),'Control Sample Data'!J108&lt;$B$1, 'Control Sample Data'!J108&gt;0),'Control Sample Data'!J108,$B$1),"")</f>
        <v/>
      </c>
      <c r="W109" s="60" t="str">
        <f>IF(SUM('Control Sample Data'!K$3:K$98)&gt;10,IF(AND(ISNUMBER('Control Sample Data'!K108),'Control Sample Data'!K108&lt;$B$1, 'Control Sample Data'!K108&gt;0),'Control Sample Data'!K108,$B$1),"")</f>
        <v/>
      </c>
      <c r="X109" s="60" t="str">
        <f>IF(SUM('Control Sample Data'!L$3:L$98)&gt;10,IF(AND(ISNUMBER('Control Sample Data'!L108),'Control Sample Data'!L108&lt;$B$1, 'Control Sample Data'!L108&gt;0),'Control Sample Data'!L108,$B$1),"")</f>
        <v/>
      </c>
      <c r="Y109" s="95" t="str">
        <f>IF(SUM('Control Sample Data'!M$3:M$98)&gt;10,IF(AND(ISNUMBER('Control Sample Data'!M108),'Control Sample Data'!M108&lt;$B$1, 'Control Sample Data'!M108&gt;0),'Control Sample Data'!M108,$B$1),"")</f>
        <v/>
      </c>
      <c r="Z109" s="62" t="str">
        <f>IF(ISERROR(VLOOKUP('Choose Housekeeping Genes'!$C12,Calculations!$C$100:$M$195,2,0)),"",VLOOKUP('Choose Housekeeping Genes'!$C12,Calculations!$C$100:$M$195,2,0))</f>
        <v/>
      </c>
      <c r="AA109" s="62" t="str">
        <f>IF(ISERROR(VLOOKUP('Choose Housekeeping Genes'!$C12,Calculations!$C$100:$M$195,3,0)),"",VLOOKUP('Choose Housekeeping Genes'!$C12,Calculations!$C$100:$M$195,3,0))</f>
        <v/>
      </c>
      <c r="AB109" s="62" t="str">
        <f>IF(ISERROR(VLOOKUP('Choose Housekeeping Genes'!$C12,Calculations!$C$100:$M$195,4,0)),"",VLOOKUP('Choose Housekeeping Genes'!$C12,Calculations!$C$100:$M$195,4,0))</f>
        <v/>
      </c>
      <c r="AC109" s="62" t="str">
        <f>IF(ISERROR(VLOOKUP('Choose Housekeeping Genes'!$C12,Calculations!$C$100:$M$195,5,0)),"",VLOOKUP('Choose Housekeeping Genes'!$C12,Calculations!$C$100:$M$195,5,0))</f>
        <v/>
      </c>
      <c r="AD109" s="62" t="str">
        <f>IF(ISERROR(VLOOKUP('Choose Housekeeping Genes'!$C12,Calculations!$C$100:$M$195,6,0)),"",VLOOKUP('Choose Housekeeping Genes'!$C12,Calculations!$C$100:$M$195,6,0))</f>
        <v/>
      </c>
      <c r="AE109" s="62" t="str">
        <f>IF(ISERROR(VLOOKUP('Choose Housekeeping Genes'!$C12,Calculations!$C$100:$M$195,7,0)),"",VLOOKUP('Choose Housekeeping Genes'!$C12,Calculations!$C$100:$M$195,7,0))</f>
        <v/>
      </c>
      <c r="AF109" s="62" t="str">
        <f>IF(ISERROR(VLOOKUP('Choose Housekeeping Genes'!$C12,Calculations!$C$100:$M$195,8,0)),"",VLOOKUP('Choose Housekeeping Genes'!$C12,Calculations!$C$100:$M$195,8,0))</f>
        <v/>
      </c>
      <c r="AG109" s="62" t="str">
        <f>IF(ISERROR(VLOOKUP('Choose Housekeeping Genes'!$C12,Calculations!$C$100:$M$195,9,0)),"",VLOOKUP('Choose Housekeeping Genes'!$C12,Calculations!$C$100:$M$195,9,0))</f>
        <v/>
      </c>
      <c r="AH109" s="62" t="str">
        <f>IF(ISERROR(VLOOKUP('Choose Housekeeping Genes'!$C12,Calculations!$C$100:$M$195,10,0)),"",VLOOKUP('Choose Housekeeping Genes'!$C12,Calculations!$C$100:$M$195,10,0))</f>
        <v/>
      </c>
      <c r="AI109" s="62" t="str">
        <f>IF(ISERROR(VLOOKUP('Choose Housekeeping Genes'!$C12,Calculations!$C$100:$M$195,11,0)),"",VLOOKUP('Choose Housekeeping Genes'!$C12,Calculations!$C$100:$M$195,11,0))</f>
        <v/>
      </c>
      <c r="AJ109" s="62" t="str">
        <f>IF(ISERROR(VLOOKUP('Choose Housekeeping Genes'!$C12,Calculations!$C$100:$Y$195,14,0)),"",VLOOKUP('Choose Housekeeping Genes'!$C12,Calculations!$C$100:$Y$195,14,0))</f>
        <v/>
      </c>
      <c r="AK109" s="62" t="str">
        <f>IF(ISERROR(VLOOKUP('Choose Housekeeping Genes'!$C12,Calculations!$C$100:$Y$195,15,0)),"",VLOOKUP('Choose Housekeeping Genes'!$C12,Calculations!$C$100:$Y$195,15,0))</f>
        <v/>
      </c>
      <c r="AL109" s="62" t="str">
        <f>IF(ISERROR(VLOOKUP('Choose Housekeeping Genes'!$C12,Calculations!$C$100:$Y$195,16,0)),"",VLOOKUP('Choose Housekeeping Genes'!$C12,Calculations!$C$100:$Y$195,16,0))</f>
        <v/>
      </c>
      <c r="AM109" s="62" t="str">
        <f>IF(ISERROR(VLOOKUP('Choose Housekeeping Genes'!$C12,Calculations!$C$100:$Y$195,17,0)),"",VLOOKUP('Choose Housekeeping Genes'!$C12,Calculations!$C$100:$Y$195,17,0))</f>
        <v/>
      </c>
      <c r="AN109" s="62" t="str">
        <f>IF(ISERROR(VLOOKUP('Choose Housekeeping Genes'!$C12,Calculations!$C$100:$Y$195,18,0)),"",VLOOKUP('Choose Housekeeping Genes'!$C12,Calculations!$C$100:$Y$195,18,0))</f>
        <v/>
      </c>
      <c r="AO109" s="62" t="str">
        <f>IF(ISERROR(VLOOKUP('Choose Housekeeping Genes'!$C12,Calculations!$C$100:$Y$195,19,0)),"",VLOOKUP('Choose Housekeeping Genes'!$C12,Calculations!$C$100:$Y$195,19,0))</f>
        <v/>
      </c>
      <c r="AP109" s="62" t="str">
        <f>IF(ISERROR(VLOOKUP('Choose Housekeeping Genes'!$C12,Calculations!$C$100:$Y$195,20,0)),"",VLOOKUP('Choose Housekeeping Genes'!$C12,Calculations!$C$100:$Y$195,20,0))</f>
        <v/>
      </c>
      <c r="AQ109" s="62" t="str">
        <f>IF(ISERROR(VLOOKUP('Choose Housekeeping Genes'!$C12,Calculations!$C$100:$Y$195,21,0)),"",VLOOKUP('Choose Housekeeping Genes'!$C12,Calculations!$C$100:$Y$195,21,0))</f>
        <v/>
      </c>
      <c r="AR109" s="62" t="str">
        <f>IF(ISERROR(VLOOKUP('Choose Housekeeping Genes'!$C12,Calculations!$C$100:$Y$195,22,0)),"",VLOOKUP('Choose Housekeeping Genes'!$C12,Calculations!$C$100:$Y$195,22,0))</f>
        <v/>
      </c>
      <c r="AS109" s="62" t="str">
        <f>IF(ISERROR(VLOOKUP('Choose Housekeeping Genes'!$C12,Calculations!$C$100:$Y$195,23,0)),"",VLOOKUP('Choose Housekeeping Genes'!$C12,Calculations!$C$100:$Y$195,23,0))</f>
        <v/>
      </c>
      <c r="AT109" s="74">
        <f t="shared" si="106"/>
        <v>4.44166666666667</v>
      </c>
      <c r="AU109" s="74">
        <f t="shared" si="107"/>
        <v>4.3933333333333309</v>
      </c>
      <c r="AV109" s="74">
        <f t="shared" si="108"/>
        <v>4.2366666666666646</v>
      </c>
      <c r="AW109" s="74" t="str">
        <f t="shared" si="109"/>
        <v/>
      </c>
      <c r="AX109" s="74" t="str">
        <f t="shared" si="110"/>
        <v/>
      </c>
      <c r="AY109" s="74" t="str">
        <f t="shared" si="111"/>
        <v/>
      </c>
      <c r="AZ109" s="74" t="str">
        <f t="shared" si="112"/>
        <v/>
      </c>
      <c r="BA109" s="74" t="str">
        <f t="shared" si="113"/>
        <v/>
      </c>
      <c r="BB109" s="74" t="str">
        <f t="shared" si="114"/>
        <v/>
      </c>
      <c r="BC109" s="74" t="str">
        <f t="shared" si="115"/>
        <v/>
      </c>
      <c r="BD109" s="74">
        <f t="shared" si="117"/>
        <v>9.8133333333333361</v>
      </c>
      <c r="BE109" s="74">
        <f t="shared" si="118"/>
        <v>9.6616666666666653</v>
      </c>
      <c r="BF109" s="74">
        <f t="shared" si="119"/>
        <v>9.0850000000000009</v>
      </c>
      <c r="BG109" s="74" t="str">
        <f t="shared" si="120"/>
        <v/>
      </c>
      <c r="BH109" s="74" t="str">
        <f t="shared" si="121"/>
        <v/>
      </c>
      <c r="BI109" s="74" t="str">
        <f t="shared" si="122"/>
        <v/>
      </c>
      <c r="BJ109" s="74" t="str">
        <f t="shared" si="123"/>
        <v/>
      </c>
      <c r="BK109" s="74" t="str">
        <f t="shared" si="124"/>
        <v/>
      </c>
      <c r="BL109" s="74" t="str">
        <f t="shared" si="125"/>
        <v/>
      </c>
      <c r="BM109" s="74" t="str">
        <f t="shared" si="126"/>
        <v/>
      </c>
      <c r="BN109" s="62">
        <f t="shared" si="127"/>
        <v>4.3572222222222221</v>
      </c>
      <c r="BO109" s="62">
        <f t="shared" si="128"/>
        <v>9.5200000000000014</v>
      </c>
      <c r="BP109" s="9">
        <f t="shared" si="86"/>
        <v>4.6017720565641324E-2</v>
      </c>
      <c r="BQ109" s="9">
        <f t="shared" si="87"/>
        <v>4.7585527254133619E-2</v>
      </c>
      <c r="BR109" s="9">
        <f t="shared" si="88"/>
        <v>5.3043998206820257E-2</v>
      </c>
      <c r="BS109" s="9" t="str">
        <f t="shared" si="89"/>
        <v/>
      </c>
      <c r="BT109" s="9" t="str">
        <f t="shared" si="90"/>
        <v/>
      </c>
      <c r="BU109" s="9" t="str">
        <f t="shared" si="91"/>
        <v/>
      </c>
      <c r="BV109" s="9" t="str">
        <f t="shared" si="92"/>
        <v/>
      </c>
      <c r="BW109" s="9" t="str">
        <f t="shared" si="93"/>
        <v/>
      </c>
      <c r="BX109" s="9" t="str">
        <f t="shared" si="94"/>
        <v/>
      </c>
      <c r="BY109" s="9" t="str">
        <f t="shared" si="95"/>
        <v/>
      </c>
      <c r="BZ109" s="9">
        <f t="shared" si="96"/>
        <v>1.1114560884646683E-3</v>
      </c>
      <c r="CA109" s="9">
        <f t="shared" si="97"/>
        <v>1.2346632606659554E-3</v>
      </c>
      <c r="CB109" s="9">
        <f t="shared" si="98"/>
        <v>1.8413760467153118E-3</v>
      </c>
      <c r="CC109" s="9" t="str">
        <f t="shared" si="99"/>
        <v/>
      </c>
      <c r="CD109" s="9" t="str">
        <f t="shared" si="100"/>
        <v/>
      </c>
      <c r="CE109" s="9" t="str">
        <f t="shared" si="101"/>
        <v/>
      </c>
      <c r="CF109" s="9" t="str">
        <f t="shared" si="102"/>
        <v/>
      </c>
      <c r="CG109" s="9" t="str">
        <f t="shared" si="103"/>
        <v/>
      </c>
      <c r="CH109" s="9" t="str">
        <f t="shared" si="104"/>
        <v/>
      </c>
      <c r="CI109" s="9" t="str">
        <f t="shared" si="105"/>
        <v/>
      </c>
    </row>
    <row r="110" spans="1:87">
      <c r="A110" s="188"/>
      <c r="B110" s="57" t="str">
        <f>IF('Gene Table'!D109="","",'Gene Table'!D109)</f>
        <v>NM_004360</v>
      </c>
      <c r="C110" s="57" t="s">
        <v>1752</v>
      </c>
      <c r="D110" s="60">
        <f>IF(SUM('Test Sample Data'!D$3:D$98)&gt;10,IF(AND(ISNUMBER('Test Sample Data'!D109),'Test Sample Data'!D109&lt;$B$1, 'Test Sample Data'!D109&gt;0),'Test Sample Data'!D109,$B$1),"")</f>
        <v>25.7</v>
      </c>
      <c r="E110" s="60">
        <f>IF(SUM('Test Sample Data'!E$3:E$98)&gt;10,IF(AND(ISNUMBER('Test Sample Data'!E109),'Test Sample Data'!E109&lt;$B$1, 'Test Sample Data'!E109&gt;0),'Test Sample Data'!E109,$B$1),"")</f>
        <v>25.67</v>
      </c>
      <c r="F110" s="60">
        <f>IF(SUM('Test Sample Data'!F$3:F$98)&gt;10,IF(AND(ISNUMBER('Test Sample Data'!F109),'Test Sample Data'!F109&lt;$B$1, 'Test Sample Data'!F109&gt;0),'Test Sample Data'!F109,$B$1),"")</f>
        <v>25.86</v>
      </c>
      <c r="G110" s="60" t="str">
        <f>IF(SUM('Test Sample Data'!G$3:G$98)&gt;10,IF(AND(ISNUMBER('Test Sample Data'!G109),'Test Sample Data'!G109&lt;$B$1, 'Test Sample Data'!G109&gt;0),'Test Sample Data'!G109,$B$1),"")</f>
        <v/>
      </c>
      <c r="H110" s="60" t="str">
        <f>IF(SUM('Test Sample Data'!H$3:H$98)&gt;10,IF(AND(ISNUMBER('Test Sample Data'!H109),'Test Sample Data'!H109&lt;$B$1, 'Test Sample Data'!H109&gt;0),'Test Sample Data'!H109,$B$1),"")</f>
        <v/>
      </c>
      <c r="I110" s="60" t="str">
        <f>IF(SUM('Test Sample Data'!I$3:I$98)&gt;10,IF(AND(ISNUMBER('Test Sample Data'!I109),'Test Sample Data'!I109&lt;$B$1, 'Test Sample Data'!I109&gt;0),'Test Sample Data'!I109,$B$1),"")</f>
        <v/>
      </c>
      <c r="J110" s="60" t="str">
        <f>IF(SUM('Test Sample Data'!J$3:J$98)&gt;10,IF(AND(ISNUMBER('Test Sample Data'!J109),'Test Sample Data'!J109&lt;$B$1, 'Test Sample Data'!J109&gt;0),'Test Sample Data'!J109,$B$1),"")</f>
        <v/>
      </c>
      <c r="K110" s="60" t="str">
        <f>IF(SUM('Test Sample Data'!K$3:K$98)&gt;10,IF(AND(ISNUMBER('Test Sample Data'!K109),'Test Sample Data'!K109&lt;$B$1, 'Test Sample Data'!K109&gt;0),'Test Sample Data'!K109,$B$1),"")</f>
        <v/>
      </c>
      <c r="L110" s="60" t="str">
        <f>IF(SUM('Test Sample Data'!L$3:L$98)&gt;10,IF(AND(ISNUMBER('Test Sample Data'!L109),'Test Sample Data'!L109&lt;$B$1, 'Test Sample Data'!L109&gt;0),'Test Sample Data'!L109,$B$1),"")</f>
        <v/>
      </c>
      <c r="M110" s="60" t="str">
        <f>IF(SUM('Test Sample Data'!M$3:M$98)&gt;10,IF(AND(ISNUMBER('Test Sample Data'!M109),'Test Sample Data'!M109&lt;$B$1, 'Test Sample Data'!M109&gt;0),'Test Sample Data'!M109,$B$1),"")</f>
        <v/>
      </c>
      <c r="N110" s="60" t="str">
        <f>'Gene Table'!D109</f>
        <v>NM_004360</v>
      </c>
      <c r="O110" s="57" t="s">
        <v>1752</v>
      </c>
      <c r="P110" s="60">
        <f>IF(SUM('Control Sample Data'!D$3:D$98)&gt;10,IF(AND(ISNUMBER('Control Sample Data'!D109),'Control Sample Data'!D109&lt;$B$1, 'Control Sample Data'!D109&gt;0),'Control Sample Data'!D109,$B$1),"")</f>
        <v>31.81</v>
      </c>
      <c r="Q110" s="60">
        <f>IF(SUM('Control Sample Data'!E$3:E$98)&gt;10,IF(AND(ISNUMBER('Control Sample Data'!E109),'Control Sample Data'!E109&lt;$B$1, 'Control Sample Data'!E109&gt;0),'Control Sample Data'!E109,$B$1),"")</f>
        <v>31.96</v>
      </c>
      <c r="R110" s="60">
        <f>IF(SUM('Control Sample Data'!F$3:F$98)&gt;10,IF(AND(ISNUMBER('Control Sample Data'!F109),'Control Sample Data'!F109&lt;$B$1, 'Control Sample Data'!F109&gt;0),'Control Sample Data'!F109,$B$1),"")</f>
        <v>31.83</v>
      </c>
      <c r="S110" s="60" t="str">
        <f>IF(SUM('Control Sample Data'!G$3:G$98)&gt;10,IF(AND(ISNUMBER('Control Sample Data'!G109),'Control Sample Data'!G109&lt;$B$1, 'Control Sample Data'!G109&gt;0),'Control Sample Data'!G109,$B$1),"")</f>
        <v/>
      </c>
      <c r="T110" s="60" t="str">
        <f>IF(SUM('Control Sample Data'!H$3:H$98)&gt;10,IF(AND(ISNUMBER('Control Sample Data'!H109),'Control Sample Data'!H109&lt;$B$1, 'Control Sample Data'!H109&gt;0),'Control Sample Data'!H109,$B$1),"")</f>
        <v/>
      </c>
      <c r="U110" s="60" t="str">
        <f>IF(SUM('Control Sample Data'!I$3:I$98)&gt;10,IF(AND(ISNUMBER('Control Sample Data'!I109),'Control Sample Data'!I109&lt;$B$1, 'Control Sample Data'!I109&gt;0),'Control Sample Data'!I109,$B$1),"")</f>
        <v/>
      </c>
      <c r="V110" s="60" t="str">
        <f>IF(SUM('Control Sample Data'!J$3:J$98)&gt;10,IF(AND(ISNUMBER('Control Sample Data'!J109),'Control Sample Data'!J109&lt;$B$1, 'Control Sample Data'!J109&gt;0),'Control Sample Data'!J109,$B$1),"")</f>
        <v/>
      </c>
      <c r="W110" s="60" t="str">
        <f>IF(SUM('Control Sample Data'!K$3:K$98)&gt;10,IF(AND(ISNUMBER('Control Sample Data'!K109),'Control Sample Data'!K109&lt;$B$1, 'Control Sample Data'!K109&gt;0),'Control Sample Data'!K109,$B$1),"")</f>
        <v/>
      </c>
      <c r="X110" s="60" t="str">
        <f>IF(SUM('Control Sample Data'!L$3:L$98)&gt;10,IF(AND(ISNUMBER('Control Sample Data'!L109),'Control Sample Data'!L109&lt;$B$1, 'Control Sample Data'!L109&gt;0),'Control Sample Data'!L109,$B$1),"")</f>
        <v/>
      </c>
      <c r="Y110" s="95" t="str">
        <f>IF(SUM('Control Sample Data'!M$3:M$98)&gt;10,IF(AND(ISNUMBER('Control Sample Data'!M109),'Control Sample Data'!M109&lt;$B$1, 'Control Sample Data'!M109&gt;0),'Control Sample Data'!M109,$B$1),"")</f>
        <v/>
      </c>
      <c r="Z110" s="62" t="str">
        <f>IF(ISERROR(VLOOKUP('Choose Housekeeping Genes'!$C13,Calculations!$C$100:$M$195,2,0)),"",VLOOKUP('Choose Housekeeping Genes'!$C13,Calculations!$C$100:$M$195,2,0))</f>
        <v/>
      </c>
      <c r="AA110" s="62" t="str">
        <f>IF(ISERROR(VLOOKUP('Choose Housekeeping Genes'!$C13,Calculations!$C$100:$M$195,3,0)),"",VLOOKUP('Choose Housekeeping Genes'!$C13,Calculations!$C$100:$M$195,3,0))</f>
        <v/>
      </c>
      <c r="AB110" s="62" t="str">
        <f>IF(ISERROR(VLOOKUP('Choose Housekeeping Genes'!$C13,Calculations!$C$100:$M$195,4,0)),"",VLOOKUP('Choose Housekeeping Genes'!$C13,Calculations!$C$100:$M$195,4,0))</f>
        <v/>
      </c>
      <c r="AC110" s="62" t="str">
        <f>IF(ISERROR(VLOOKUP('Choose Housekeeping Genes'!$C13,Calculations!$C$100:$M$195,5,0)),"",VLOOKUP('Choose Housekeeping Genes'!$C13,Calculations!$C$100:$M$195,5,0))</f>
        <v/>
      </c>
      <c r="AD110" s="62" t="str">
        <f>IF(ISERROR(VLOOKUP('Choose Housekeeping Genes'!$C13,Calculations!$C$100:$M$195,6,0)),"",VLOOKUP('Choose Housekeeping Genes'!$C13,Calculations!$C$100:$M$195,6,0))</f>
        <v/>
      </c>
      <c r="AE110" s="62" t="str">
        <f>IF(ISERROR(VLOOKUP('Choose Housekeeping Genes'!$C13,Calculations!$C$100:$M$195,7,0)),"",VLOOKUP('Choose Housekeeping Genes'!$C13,Calculations!$C$100:$M$195,7,0))</f>
        <v/>
      </c>
      <c r="AF110" s="62" t="str">
        <f>IF(ISERROR(VLOOKUP('Choose Housekeeping Genes'!$C13,Calculations!$C$100:$M$195,8,0)),"",VLOOKUP('Choose Housekeeping Genes'!$C13,Calculations!$C$100:$M$195,8,0))</f>
        <v/>
      </c>
      <c r="AG110" s="62" t="str">
        <f>IF(ISERROR(VLOOKUP('Choose Housekeeping Genes'!$C13,Calculations!$C$100:$M$195,9,0)),"",VLOOKUP('Choose Housekeeping Genes'!$C13,Calculations!$C$100:$M$195,9,0))</f>
        <v/>
      </c>
      <c r="AH110" s="62" t="str">
        <f>IF(ISERROR(VLOOKUP('Choose Housekeeping Genes'!$C13,Calculations!$C$100:$M$195,10,0)),"",VLOOKUP('Choose Housekeeping Genes'!$C13,Calculations!$C$100:$M$195,10,0))</f>
        <v/>
      </c>
      <c r="AI110" s="62" t="str">
        <f>IF(ISERROR(VLOOKUP('Choose Housekeeping Genes'!$C13,Calculations!$C$100:$M$195,11,0)),"",VLOOKUP('Choose Housekeeping Genes'!$C13,Calculations!$C$100:$M$195,11,0))</f>
        <v/>
      </c>
      <c r="AJ110" s="62" t="str">
        <f>IF(ISERROR(VLOOKUP('Choose Housekeeping Genes'!$C13,Calculations!$C$100:$Y$195,14,0)),"",VLOOKUP('Choose Housekeeping Genes'!$C13,Calculations!$C$100:$Y$195,14,0))</f>
        <v/>
      </c>
      <c r="AK110" s="62" t="str">
        <f>IF(ISERROR(VLOOKUP('Choose Housekeeping Genes'!$C13,Calculations!$C$100:$Y$195,15,0)),"",VLOOKUP('Choose Housekeeping Genes'!$C13,Calculations!$C$100:$Y$195,15,0))</f>
        <v/>
      </c>
      <c r="AL110" s="62" t="str">
        <f>IF(ISERROR(VLOOKUP('Choose Housekeeping Genes'!$C13,Calculations!$C$100:$Y$195,16,0)),"",VLOOKUP('Choose Housekeeping Genes'!$C13,Calculations!$C$100:$Y$195,16,0))</f>
        <v/>
      </c>
      <c r="AM110" s="62" t="str">
        <f>IF(ISERROR(VLOOKUP('Choose Housekeeping Genes'!$C13,Calculations!$C$100:$Y$195,17,0)),"",VLOOKUP('Choose Housekeeping Genes'!$C13,Calculations!$C$100:$Y$195,17,0))</f>
        <v/>
      </c>
      <c r="AN110" s="62" t="str">
        <f>IF(ISERROR(VLOOKUP('Choose Housekeeping Genes'!$C13,Calculations!$C$100:$Y$195,18,0)),"",VLOOKUP('Choose Housekeeping Genes'!$C13,Calculations!$C$100:$Y$195,18,0))</f>
        <v/>
      </c>
      <c r="AO110" s="62" t="str">
        <f>IF(ISERROR(VLOOKUP('Choose Housekeeping Genes'!$C13,Calculations!$C$100:$Y$195,19,0)),"",VLOOKUP('Choose Housekeeping Genes'!$C13,Calculations!$C$100:$Y$195,19,0))</f>
        <v/>
      </c>
      <c r="AP110" s="62" t="str">
        <f>IF(ISERROR(VLOOKUP('Choose Housekeeping Genes'!$C13,Calculations!$C$100:$Y$195,20,0)),"",VLOOKUP('Choose Housekeeping Genes'!$C13,Calculations!$C$100:$Y$195,20,0))</f>
        <v/>
      </c>
      <c r="AQ110" s="62" t="str">
        <f>IF(ISERROR(VLOOKUP('Choose Housekeeping Genes'!$C13,Calculations!$C$100:$Y$195,21,0)),"",VLOOKUP('Choose Housekeeping Genes'!$C13,Calculations!$C$100:$Y$195,21,0))</f>
        <v/>
      </c>
      <c r="AR110" s="62" t="str">
        <f>IF(ISERROR(VLOOKUP('Choose Housekeeping Genes'!$C13,Calculations!$C$100:$Y$195,22,0)),"",VLOOKUP('Choose Housekeeping Genes'!$C13,Calculations!$C$100:$Y$195,22,0))</f>
        <v/>
      </c>
      <c r="AS110" s="62" t="str">
        <f>IF(ISERROR(VLOOKUP('Choose Housekeeping Genes'!$C13,Calculations!$C$100:$Y$195,23,0)),"",VLOOKUP('Choose Housekeeping Genes'!$C13,Calculations!$C$100:$Y$195,23,0))</f>
        <v/>
      </c>
      <c r="AT110" s="74">
        <f t="shared" si="106"/>
        <v>2.1816666666666684</v>
      </c>
      <c r="AU110" s="74">
        <f t="shared" si="107"/>
        <v>2.0633333333333326</v>
      </c>
      <c r="AV110" s="74">
        <f t="shared" si="108"/>
        <v>2.2366666666666646</v>
      </c>
      <c r="AW110" s="74" t="str">
        <f t="shared" si="109"/>
        <v/>
      </c>
      <c r="AX110" s="74" t="str">
        <f t="shared" si="110"/>
        <v/>
      </c>
      <c r="AY110" s="74" t="str">
        <f t="shared" si="111"/>
        <v/>
      </c>
      <c r="AZ110" s="74" t="str">
        <f t="shared" si="112"/>
        <v/>
      </c>
      <c r="BA110" s="74" t="str">
        <f t="shared" si="113"/>
        <v/>
      </c>
      <c r="BB110" s="74" t="str">
        <f t="shared" si="114"/>
        <v/>
      </c>
      <c r="BC110" s="74" t="str">
        <f t="shared" si="115"/>
        <v/>
      </c>
      <c r="BD110" s="74">
        <f t="shared" si="117"/>
        <v>8.0333333333333314</v>
      </c>
      <c r="BE110" s="74">
        <f t="shared" si="118"/>
        <v>7.6516666666666673</v>
      </c>
      <c r="BF110" s="74">
        <f t="shared" si="119"/>
        <v>7.4249999999999972</v>
      </c>
      <c r="BG110" s="74" t="str">
        <f t="shared" si="120"/>
        <v/>
      </c>
      <c r="BH110" s="74" t="str">
        <f t="shared" si="121"/>
        <v/>
      </c>
      <c r="BI110" s="74" t="str">
        <f t="shared" si="122"/>
        <v/>
      </c>
      <c r="BJ110" s="74" t="str">
        <f t="shared" si="123"/>
        <v/>
      </c>
      <c r="BK110" s="74" t="str">
        <f t="shared" si="124"/>
        <v/>
      </c>
      <c r="BL110" s="74" t="str">
        <f t="shared" si="125"/>
        <v/>
      </c>
      <c r="BM110" s="74" t="str">
        <f t="shared" si="126"/>
        <v/>
      </c>
      <c r="BN110" s="62">
        <f t="shared" si="127"/>
        <v>2.1605555555555553</v>
      </c>
      <c r="BO110" s="62">
        <f t="shared" si="128"/>
        <v>7.7033333333333323</v>
      </c>
      <c r="BP110" s="9">
        <f t="shared" si="86"/>
        <v>0.22042096164984029</v>
      </c>
      <c r="BQ110" s="9">
        <f t="shared" si="87"/>
        <v>0.23926257676847548</v>
      </c>
      <c r="BR110" s="9">
        <f t="shared" si="88"/>
        <v>0.21217599282728103</v>
      </c>
      <c r="BS110" s="9" t="str">
        <f t="shared" si="89"/>
        <v/>
      </c>
      <c r="BT110" s="9" t="str">
        <f t="shared" si="90"/>
        <v/>
      </c>
      <c r="BU110" s="9" t="str">
        <f t="shared" si="91"/>
        <v/>
      </c>
      <c r="BV110" s="9" t="str">
        <f t="shared" si="92"/>
        <v/>
      </c>
      <c r="BW110" s="9" t="str">
        <f t="shared" si="93"/>
        <v/>
      </c>
      <c r="BX110" s="9" t="str">
        <f t="shared" si="94"/>
        <v/>
      </c>
      <c r="BY110" s="9" t="str">
        <f t="shared" si="95"/>
        <v/>
      </c>
      <c r="BZ110" s="9">
        <f t="shared" si="96"/>
        <v>3.8170311266962787E-3</v>
      </c>
      <c r="CA110" s="9">
        <f t="shared" si="97"/>
        <v>4.9730040911148297E-3</v>
      </c>
      <c r="CB110" s="9">
        <f t="shared" si="98"/>
        <v>5.8190525903230664E-3</v>
      </c>
      <c r="CC110" s="9" t="str">
        <f t="shared" si="99"/>
        <v/>
      </c>
      <c r="CD110" s="9" t="str">
        <f t="shared" si="100"/>
        <v/>
      </c>
      <c r="CE110" s="9" t="str">
        <f t="shared" si="101"/>
        <v/>
      </c>
      <c r="CF110" s="9" t="str">
        <f t="shared" si="102"/>
        <v/>
      </c>
      <c r="CG110" s="9" t="str">
        <f t="shared" si="103"/>
        <v/>
      </c>
      <c r="CH110" s="9" t="str">
        <f t="shared" si="104"/>
        <v/>
      </c>
      <c r="CI110" s="9" t="str">
        <f t="shared" si="105"/>
        <v/>
      </c>
    </row>
    <row r="111" spans="1:87">
      <c r="A111" s="188"/>
      <c r="B111" s="57" t="str">
        <f>IF('Gene Table'!D110="","",'Gene Table'!D110)</f>
        <v>NM_005847</v>
      </c>
      <c r="C111" s="57" t="s">
        <v>1753</v>
      </c>
      <c r="D111" s="60">
        <f>IF(SUM('Test Sample Data'!D$3:D$98)&gt;10,IF(AND(ISNUMBER('Test Sample Data'!D110),'Test Sample Data'!D110&lt;$B$1, 'Test Sample Data'!D110&gt;0),'Test Sample Data'!D110,$B$1),"")</f>
        <v>26.45</v>
      </c>
      <c r="E111" s="60">
        <f>IF(SUM('Test Sample Data'!E$3:E$98)&gt;10,IF(AND(ISNUMBER('Test Sample Data'!E110),'Test Sample Data'!E110&lt;$B$1, 'Test Sample Data'!E110&gt;0),'Test Sample Data'!E110,$B$1),"")</f>
        <v>26.59</v>
      </c>
      <c r="F111" s="60">
        <f>IF(SUM('Test Sample Data'!F$3:F$98)&gt;10,IF(AND(ISNUMBER('Test Sample Data'!F110),'Test Sample Data'!F110&lt;$B$1, 'Test Sample Data'!F110&gt;0),'Test Sample Data'!F110,$B$1),"")</f>
        <v>26.53</v>
      </c>
      <c r="G111" s="60" t="str">
        <f>IF(SUM('Test Sample Data'!G$3:G$98)&gt;10,IF(AND(ISNUMBER('Test Sample Data'!G110),'Test Sample Data'!G110&lt;$B$1, 'Test Sample Data'!G110&gt;0),'Test Sample Data'!G110,$B$1),"")</f>
        <v/>
      </c>
      <c r="H111" s="60" t="str">
        <f>IF(SUM('Test Sample Data'!H$3:H$98)&gt;10,IF(AND(ISNUMBER('Test Sample Data'!H110),'Test Sample Data'!H110&lt;$B$1, 'Test Sample Data'!H110&gt;0),'Test Sample Data'!H110,$B$1),"")</f>
        <v/>
      </c>
      <c r="I111" s="60" t="str">
        <f>IF(SUM('Test Sample Data'!I$3:I$98)&gt;10,IF(AND(ISNUMBER('Test Sample Data'!I110),'Test Sample Data'!I110&lt;$B$1, 'Test Sample Data'!I110&gt;0),'Test Sample Data'!I110,$B$1),"")</f>
        <v/>
      </c>
      <c r="J111" s="60" t="str">
        <f>IF(SUM('Test Sample Data'!J$3:J$98)&gt;10,IF(AND(ISNUMBER('Test Sample Data'!J110),'Test Sample Data'!J110&lt;$B$1, 'Test Sample Data'!J110&gt;0),'Test Sample Data'!J110,$B$1),"")</f>
        <v/>
      </c>
      <c r="K111" s="60" t="str">
        <f>IF(SUM('Test Sample Data'!K$3:K$98)&gt;10,IF(AND(ISNUMBER('Test Sample Data'!K110),'Test Sample Data'!K110&lt;$B$1, 'Test Sample Data'!K110&gt;0),'Test Sample Data'!K110,$B$1),"")</f>
        <v/>
      </c>
      <c r="L111" s="60" t="str">
        <f>IF(SUM('Test Sample Data'!L$3:L$98)&gt;10,IF(AND(ISNUMBER('Test Sample Data'!L110),'Test Sample Data'!L110&lt;$B$1, 'Test Sample Data'!L110&gt;0),'Test Sample Data'!L110,$B$1),"")</f>
        <v/>
      </c>
      <c r="M111" s="60" t="str">
        <f>IF(SUM('Test Sample Data'!M$3:M$98)&gt;10,IF(AND(ISNUMBER('Test Sample Data'!M110),'Test Sample Data'!M110&lt;$B$1, 'Test Sample Data'!M110&gt;0),'Test Sample Data'!M110,$B$1),"")</f>
        <v/>
      </c>
      <c r="N111" s="60" t="str">
        <f>'Gene Table'!D110</f>
        <v>NM_005847</v>
      </c>
      <c r="O111" s="57" t="s">
        <v>1753</v>
      </c>
      <c r="P111" s="60">
        <f>IF(SUM('Control Sample Data'!D$3:D$98)&gt;10,IF(AND(ISNUMBER('Control Sample Data'!D110),'Control Sample Data'!D110&lt;$B$1, 'Control Sample Data'!D110&gt;0),'Control Sample Data'!D110,$B$1),"")</f>
        <v>31.85</v>
      </c>
      <c r="Q111" s="60">
        <f>IF(SUM('Control Sample Data'!E$3:E$98)&gt;10,IF(AND(ISNUMBER('Control Sample Data'!E110),'Control Sample Data'!E110&lt;$B$1, 'Control Sample Data'!E110&gt;0),'Control Sample Data'!E110,$B$1),"")</f>
        <v>31.97</v>
      </c>
      <c r="R111" s="60">
        <f>IF(SUM('Control Sample Data'!F$3:F$98)&gt;10,IF(AND(ISNUMBER('Control Sample Data'!F110),'Control Sample Data'!F110&lt;$B$1, 'Control Sample Data'!F110&gt;0),'Control Sample Data'!F110,$B$1),"")</f>
        <v>31.82</v>
      </c>
      <c r="S111" s="60" t="str">
        <f>IF(SUM('Control Sample Data'!G$3:G$98)&gt;10,IF(AND(ISNUMBER('Control Sample Data'!G110),'Control Sample Data'!G110&lt;$B$1, 'Control Sample Data'!G110&gt;0),'Control Sample Data'!G110,$B$1),"")</f>
        <v/>
      </c>
      <c r="T111" s="60" t="str">
        <f>IF(SUM('Control Sample Data'!H$3:H$98)&gt;10,IF(AND(ISNUMBER('Control Sample Data'!H110),'Control Sample Data'!H110&lt;$B$1, 'Control Sample Data'!H110&gt;0),'Control Sample Data'!H110,$B$1),"")</f>
        <v/>
      </c>
      <c r="U111" s="60" t="str">
        <f>IF(SUM('Control Sample Data'!I$3:I$98)&gt;10,IF(AND(ISNUMBER('Control Sample Data'!I110),'Control Sample Data'!I110&lt;$B$1, 'Control Sample Data'!I110&gt;0),'Control Sample Data'!I110,$B$1),"")</f>
        <v/>
      </c>
      <c r="V111" s="60" t="str">
        <f>IF(SUM('Control Sample Data'!J$3:J$98)&gt;10,IF(AND(ISNUMBER('Control Sample Data'!J110),'Control Sample Data'!J110&lt;$B$1, 'Control Sample Data'!J110&gt;0),'Control Sample Data'!J110,$B$1),"")</f>
        <v/>
      </c>
      <c r="W111" s="60" t="str">
        <f>IF(SUM('Control Sample Data'!K$3:K$98)&gt;10,IF(AND(ISNUMBER('Control Sample Data'!K110),'Control Sample Data'!K110&lt;$B$1, 'Control Sample Data'!K110&gt;0),'Control Sample Data'!K110,$B$1),"")</f>
        <v/>
      </c>
      <c r="X111" s="60" t="str">
        <f>IF(SUM('Control Sample Data'!L$3:L$98)&gt;10,IF(AND(ISNUMBER('Control Sample Data'!L110),'Control Sample Data'!L110&lt;$B$1, 'Control Sample Data'!L110&gt;0),'Control Sample Data'!L110,$B$1),"")</f>
        <v/>
      </c>
      <c r="Y111" s="95" t="str">
        <f>IF(SUM('Control Sample Data'!M$3:M$98)&gt;10,IF(AND(ISNUMBER('Control Sample Data'!M110),'Control Sample Data'!M110&lt;$B$1, 'Control Sample Data'!M110&gt;0),'Control Sample Data'!M110,$B$1),"")</f>
        <v/>
      </c>
      <c r="Z111" s="62" t="str">
        <f>IF(ISERROR(VLOOKUP('Choose Housekeeping Genes'!$C14,Calculations!$C$100:$M$195,2,0)),"",VLOOKUP('Choose Housekeeping Genes'!$C14,Calculations!$C$100:$M$195,2,0))</f>
        <v/>
      </c>
      <c r="AA111" s="62" t="str">
        <f>IF(ISERROR(VLOOKUP('Choose Housekeeping Genes'!$C14,Calculations!$C$100:$M$195,3,0)),"",VLOOKUP('Choose Housekeeping Genes'!$C14,Calculations!$C$100:$M$195,3,0))</f>
        <v/>
      </c>
      <c r="AB111" s="62" t="str">
        <f>IF(ISERROR(VLOOKUP('Choose Housekeeping Genes'!$C14,Calculations!$C$100:$M$195,4,0)),"",VLOOKUP('Choose Housekeeping Genes'!$C14,Calculations!$C$100:$M$195,4,0))</f>
        <v/>
      </c>
      <c r="AC111" s="62" t="str">
        <f>IF(ISERROR(VLOOKUP('Choose Housekeeping Genes'!$C14,Calculations!$C$100:$M$195,5,0)),"",VLOOKUP('Choose Housekeeping Genes'!$C14,Calculations!$C$100:$M$195,5,0))</f>
        <v/>
      </c>
      <c r="AD111" s="62" t="str">
        <f>IF(ISERROR(VLOOKUP('Choose Housekeeping Genes'!$C14,Calculations!$C$100:$M$195,6,0)),"",VLOOKUP('Choose Housekeeping Genes'!$C14,Calculations!$C$100:$M$195,6,0))</f>
        <v/>
      </c>
      <c r="AE111" s="62" t="str">
        <f>IF(ISERROR(VLOOKUP('Choose Housekeeping Genes'!$C14,Calculations!$C$100:$M$195,7,0)),"",VLOOKUP('Choose Housekeeping Genes'!$C14,Calculations!$C$100:$M$195,7,0))</f>
        <v/>
      </c>
      <c r="AF111" s="62" t="str">
        <f>IF(ISERROR(VLOOKUP('Choose Housekeeping Genes'!$C14,Calculations!$C$100:$M$195,8,0)),"",VLOOKUP('Choose Housekeeping Genes'!$C14,Calculations!$C$100:$M$195,8,0))</f>
        <v/>
      </c>
      <c r="AG111" s="62" t="str">
        <f>IF(ISERROR(VLOOKUP('Choose Housekeeping Genes'!$C14,Calculations!$C$100:$M$195,9,0)),"",VLOOKUP('Choose Housekeeping Genes'!$C14,Calculations!$C$100:$M$195,9,0))</f>
        <v/>
      </c>
      <c r="AH111" s="62" t="str">
        <f>IF(ISERROR(VLOOKUP('Choose Housekeeping Genes'!$C14,Calculations!$C$100:$M$195,10,0)),"",VLOOKUP('Choose Housekeeping Genes'!$C14,Calculations!$C$100:$M$195,10,0))</f>
        <v/>
      </c>
      <c r="AI111" s="62" t="str">
        <f>IF(ISERROR(VLOOKUP('Choose Housekeeping Genes'!$C14,Calculations!$C$100:$M$195,11,0)),"",VLOOKUP('Choose Housekeeping Genes'!$C14,Calculations!$C$100:$M$195,11,0))</f>
        <v/>
      </c>
      <c r="AJ111" s="62" t="str">
        <f>IF(ISERROR(VLOOKUP('Choose Housekeeping Genes'!$C14,Calculations!$C$100:$Y$195,14,0)),"",VLOOKUP('Choose Housekeeping Genes'!$C14,Calculations!$C$100:$Y$195,14,0))</f>
        <v/>
      </c>
      <c r="AK111" s="62" t="str">
        <f>IF(ISERROR(VLOOKUP('Choose Housekeeping Genes'!$C14,Calculations!$C$100:$Y$195,15,0)),"",VLOOKUP('Choose Housekeeping Genes'!$C14,Calculations!$C$100:$Y$195,15,0))</f>
        <v/>
      </c>
      <c r="AL111" s="62" t="str">
        <f>IF(ISERROR(VLOOKUP('Choose Housekeeping Genes'!$C14,Calculations!$C$100:$Y$195,16,0)),"",VLOOKUP('Choose Housekeeping Genes'!$C14,Calculations!$C$100:$Y$195,16,0))</f>
        <v/>
      </c>
      <c r="AM111" s="62" t="str">
        <f>IF(ISERROR(VLOOKUP('Choose Housekeeping Genes'!$C14,Calculations!$C$100:$Y$195,17,0)),"",VLOOKUP('Choose Housekeeping Genes'!$C14,Calculations!$C$100:$Y$195,17,0))</f>
        <v/>
      </c>
      <c r="AN111" s="62" t="str">
        <f>IF(ISERROR(VLOOKUP('Choose Housekeeping Genes'!$C14,Calculations!$C$100:$Y$195,18,0)),"",VLOOKUP('Choose Housekeeping Genes'!$C14,Calculations!$C$100:$Y$195,18,0))</f>
        <v/>
      </c>
      <c r="AO111" s="62" t="str">
        <f>IF(ISERROR(VLOOKUP('Choose Housekeeping Genes'!$C14,Calculations!$C$100:$Y$195,19,0)),"",VLOOKUP('Choose Housekeeping Genes'!$C14,Calculations!$C$100:$Y$195,19,0))</f>
        <v/>
      </c>
      <c r="AP111" s="62" t="str">
        <f>IF(ISERROR(VLOOKUP('Choose Housekeeping Genes'!$C14,Calculations!$C$100:$Y$195,20,0)),"",VLOOKUP('Choose Housekeeping Genes'!$C14,Calculations!$C$100:$Y$195,20,0))</f>
        <v/>
      </c>
      <c r="AQ111" s="62" t="str">
        <f>IF(ISERROR(VLOOKUP('Choose Housekeeping Genes'!$C14,Calculations!$C$100:$Y$195,21,0)),"",VLOOKUP('Choose Housekeeping Genes'!$C14,Calculations!$C$100:$Y$195,21,0))</f>
        <v/>
      </c>
      <c r="AR111" s="62" t="str">
        <f>IF(ISERROR(VLOOKUP('Choose Housekeeping Genes'!$C14,Calculations!$C$100:$Y$195,22,0)),"",VLOOKUP('Choose Housekeeping Genes'!$C14,Calculations!$C$100:$Y$195,22,0))</f>
        <v/>
      </c>
      <c r="AS111" s="62" t="str">
        <f>IF(ISERROR(VLOOKUP('Choose Housekeeping Genes'!$C14,Calculations!$C$100:$Y$195,23,0)),"",VLOOKUP('Choose Housekeeping Genes'!$C14,Calculations!$C$100:$Y$195,23,0))</f>
        <v/>
      </c>
      <c r="AT111" s="74">
        <f t="shared" si="106"/>
        <v>2.9316666666666684</v>
      </c>
      <c r="AU111" s="74">
        <f t="shared" si="107"/>
        <v>2.9833333333333307</v>
      </c>
      <c r="AV111" s="74">
        <f t="shared" si="108"/>
        <v>2.9066666666666663</v>
      </c>
      <c r="AW111" s="74" t="str">
        <f t="shared" si="109"/>
        <v/>
      </c>
      <c r="AX111" s="74" t="str">
        <f t="shared" si="110"/>
        <v/>
      </c>
      <c r="AY111" s="74" t="str">
        <f t="shared" si="111"/>
        <v/>
      </c>
      <c r="AZ111" s="74" t="str">
        <f t="shared" si="112"/>
        <v/>
      </c>
      <c r="BA111" s="74" t="str">
        <f t="shared" si="113"/>
        <v/>
      </c>
      <c r="BB111" s="74" t="str">
        <f t="shared" si="114"/>
        <v/>
      </c>
      <c r="BC111" s="74" t="str">
        <f t="shared" si="115"/>
        <v/>
      </c>
      <c r="BD111" s="74">
        <f t="shared" si="117"/>
        <v>8.0733333333333341</v>
      </c>
      <c r="BE111" s="74">
        <f t="shared" si="118"/>
        <v>7.6616666666666653</v>
      </c>
      <c r="BF111" s="74">
        <f t="shared" si="119"/>
        <v>7.4149999999999991</v>
      </c>
      <c r="BG111" s="74" t="str">
        <f t="shared" si="120"/>
        <v/>
      </c>
      <c r="BH111" s="74" t="str">
        <f t="shared" si="121"/>
        <v/>
      </c>
      <c r="BI111" s="74" t="str">
        <f t="shared" si="122"/>
        <v/>
      </c>
      <c r="BJ111" s="74" t="str">
        <f t="shared" si="123"/>
        <v/>
      </c>
      <c r="BK111" s="74" t="str">
        <f t="shared" si="124"/>
        <v/>
      </c>
      <c r="BL111" s="74" t="str">
        <f t="shared" si="125"/>
        <v/>
      </c>
      <c r="BM111" s="74" t="str">
        <f t="shared" si="126"/>
        <v/>
      </c>
      <c r="BN111" s="62">
        <f t="shared" si="127"/>
        <v>2.9405555555555551</v>
      </c>
      <c r="BO111" s="62">
        <f t="shared" si="128"/>
        <v>7.7166666666666659</v>
      </c>
      <c r="BP111" s="9">
        <f t="shared" si="86"/>
        <v>0.13106308794486599</v>
      </c>
      <c r="BQ111" s="9">
        <f t="shared" si="87"/>
        <v>0.12645243003774054</v>
      </c>
      <c r="BR111" s="9">
        <f t="shared" si="88"/>
        <v>0.13335403036816973</v>
      </c>
      <c r="BS111" s="9" t="str">
        <f t="shared" si="89"/>
        <v/>
      </c>
      <c r="BT111" s="9" t="str">
        <f t="shared" si="90"/>
        <v/>
      </c>
      <c r="BU111" s="9" t="str">
        <f t="shared" si="91"/>
        <v/>
      </c>
      <c r="BV111" s="9" t="str">
        <f t="shared" si="92"/>
        <v/>
      </c>
      <c r="BW111" s="9" t="str">
        <f t="shared" si="93"/>
        <v/>
      </c>
      <c r="BX111" s="9" t="str">
        <f t="shared" si="94"/>
        <v/>
      </c>
      <c r="BY111" s="9" t="str">
        <f t="shared" si="95"/>
        <v/>
      </c>
      <c r="BZ111" s="9">
        <f t="shared" si="96"/>
        <v>3.7126542098078184E-3</v>
      </c>
      <c r="CA111" s="9">
        <f t="shared" si="97"/>
        <v>4.9386530426638233E-3</v>
      </c>
      <c r="CB111" s="9">
        <f t="shared" si="98"/>
        <v>5.859527301897734E-3</v>
      </c>
      <c r="CC111" s="9" t="str">
        <f t="shared" si="99"/>
        <v/>
      </c>
      <c r="CD111" s="9" t="str">
        <f t="shared" si="100"/>
        <v/>
      </c>
      <c r="CE111" s="9" t="str">
        <f t="shared" si="101"/>
        <v/>
      </c>
      <c r="CF111" s="9" t="str">
        <f t="shared" si="102"/>
        <v/>
      </c>
      <c r="CG111" s="9" t="str">
        <f t="shared" si="103"/>
        <v/>
      </c>
      <c r="CH111" s="9" t="str">
        <f t="shared" si="104"/>
        <v/>
      </c>
      <c r="CI111" s="9" t="str">
        <f t="shared" si="105"/>
        <v/>
      </c>
    </row>
    <row r="112" spans="1:87">
      <c r="A112" s="188"/>
      <c r="B112" s="57" t="str">
        <f>IF('Gene Table'!D111="","",'Gene Table'!D111)</f>
        <v>NM_001785</v>
      </c>
      <c r="C112" s="57" t="s">
        <v>1754</v>
      </c>
      <c r="D112" s="60">
        <f>IF(SUM('Test Sample Data'!D$3:D$98)&gt;10,IF(AND(ISNUMBER('Test Sample Data'!D111),'Test Sample Data'!D111&lt;$B$1, 'Test Sample Data'!D111&gt;0),'Test Sample Data'!D111,$B$1),"")</f>
        <v>25.28</v>
      </c>
      <c r="E112" s="60">
        <f>IF(SUM('Test Sample Data'!E$3:E$98)&gt;10,IF(AND(ISNUMBER('Test Sample Data'!E111),'Test Sample Data'!E111&lt;$B$1, 'Test Sample Data'!E111&gt;0),'Test Sample Data'!E111,$B$1),"")</f>
        <v>25.36</v>
      </c>
      <c r="F112" s="60">
        <f>IF(SUM('Test Sample Data'!F$3:F$98)&gt;10,IF(AND(ISNUMBER('Test Sample Data'!F111),'Test Sample Data'!F111&lt;$B$1, 'Test Sample Data'!F111&gt;0),'Test Sample Data'!F111,$B$1),"")</f>
        <v>25.37</v>
      </c>
      <c r="G112" s="60" t="str">
        <f>IF(SUM('Test Sample Data'!G$3:G$98)&gt;10,IF(AND(ISNUMBER('Test Sample Data'!G111),'Test Sample Data'!G111&lt;$B$1, 'Test Sample Data'!G111&gt;0),'Test Sample Data'!G111,$B$1),"")</f>
        <v/>
      </c>
      <c r="H112" s="60" t="str">
        <f>IF(SUM('Test Sample Data'!H$3:H$98)&gt;10,IF(AND(ISNUMBER('Test Sample Data'!H111),'Test Sample Data'!H111&lt;$B$1, 'Test Sample Data'!H111&gt;0),'Test Sample Data'!H111,$B$1),"")</f>
        <v/>
      </c>
      <c r="I112" s="60" t="str">
        <f>IF(SUM('Test Sample Data'!I$3:I$98)&gt;10,IF(AND(ISNUMBER('Test Sample Data'!I111),'Test Sample Data'!I111&lt;$B$1, 'Test Sample Data'!I111&gt;0),'Test Sample Data'!I111,$B$1),"")</f>
        <v/>
      </c>
      <c r="J112" s="60" t="str">
        <f>IF(SUM('Test Sample Data'!J$3:J$98)&gt;10,IF(AND(ISNUMBER('Test Sample Data'!J111),'Test Sample Data'!J111&lt;$B$1, 'Test Sample Data'!J111&gt;0),'Test Sample Data'!J111,$B$1),"")</f>
        <v/>
      </c>
      <c r="K112" s="60" t="str">
        <f>IF(SUM('Test Sample Data'!K$3:K$98)&gt;10,IF(AND(ISNUMBER('Test Sample Data'!K111),'Test Sample Data'!K111&lt;$B$1, 'Test Sample Data'!K111&gt;0),'Test Sample Data'!K111,$B$1),"")</f>
        <v/>
      </c>
      <c r="L112" s="60" t="str">
        <f>IF(SUM('Test Sample Data'!L$3:L$98)&gt;10,IF(AND(ISNUMBER('Test Sample Data'!L111),'Test Sample Data'!L111&lt;$B$1, 'Test Sample Data'!L111&gt;0),'Test Sample Data'!L111,$B$1),"")</f>
        <v/>
      </c>
      <c r="M112" s="60" t="str">
        <f>IF(SUM('Test Sample Data'!M$3:M$98)&gt;10,IF(AND(ISNUMBER('Test Sample Data'!M111),'Test Sample Data'!M111&lt;$B$1, 'Test Sample Data'!M111&gt;0),'Test Sample Data'!M111,$B$1),"")</f>
        <v/>
      </c>
      <c r="N112" s="60" t="str">
        <f>'Gene Table'!D111</f>
        <v>NM_001785</v>
      </c>
      <c r="O112" s="57" t="s">
        <v>1754</v>
      </c>
      <c r="P112" s="60">
        <f>IF(SUM('Control Sample Data'!D$3:D$98)&gt;10,IF(AND(ISNUMBER('Control Sample Data'!D111),'Control Sample Data'!D111&lt;$B$1, 'Control Sample Data'!D111&gt;0),'Control Sample Data'!D111,$B$1),"")</f>
        <v>31.36</v>
      </c>
      <c r="Q112" s="60">
        <f>IF(SUM('Control Sample Data'!E$3:E$98)&gt;10,IF(AND(ISNUMBER('Control Sample Data'!E111),'Control Sample Data'!E111&lt;$B$1, 'Control Sample Data'!E111&gt;0),'Control Sample Data'!E111,$B$1),"")</f>
        <v>31.73</v>
      </c>
      <c r="R112" s="60">
        <f>IF(SUM('Control Sample Data'!F$3:F$98)&gt;10,IF(AND(ISNUMBER('Control Sample Data'!F111),'Control Sample Data'!F111&lt;$B$1, 'Control Sample Data'!F111&gt;0),'Control Sample Data'!F111,$B$1),"")</f>
        <v>31.76</v>
      </c>
      <c r="S112" s="60" t="str">
        <f>IF(SUM('Control Sample Data'!G$3:G$98)&gt;10,IF(AND(ISNUMBER('Control Sample Data'!G111),'Control Sample Data'!G111&lt;$B$1, 'Control Sample Data'!G111&gt;0),'Control Sample Data'!G111,$B$1),"")</f>
        <v/>
      </c>
      <c r="T112" s="60" t="str">
        <f>IF(SUM('Control Sample Data'!H$3:H$98)&gt;10,IF(AND(ISNUMBER('Control Sample Data'!H111),'Control Sample Data'!H111&lt;$B$1, 'Control Sample Data'!H111&gt;0),'Control Sample Data'!H111,$B$1),"")</f>
        <v/>
      </c>
      <c r="U112" s="60" t="str">
        <f>IF(SUM('Control Sample Data'!I$3:I$98)&gt;10,IF(AND(ISNUMBER('Control Sample Data'!I111),'Control Sample Data'!I111&lt;$B$1, 'Control Sample Data'!I111&gt;0),'Control Sample Data'!I111,$B$1),"")</f>
        <v/>
      </c>
      <c r="V112" s="60" t="str">
        <f>IF(SUM('Control Sample Data'!J$3:J$98)&gt;10,IF(AND(ISNUMBER('Control Sample Data'!J111),'Control Sample Data'!J111&lt;$B$1, 'Control Sample Data'!J111&gt;0),'Control Sample Data'!J111,$B$1),"")</f>
        <v/>
      </c>
      <c r="W112" s="60" t="str">
        <f>IF(SUM('Control Sample Data'!K$3:K$98)&gt;10,IF(AND(ISNUMBER('Control Sample Data'!K111),'Control Sample Data'!K111&lt;$B$1, 'Control Sample Data'!K111&gt;0),'Control Sample Data'!K111,$B$1),"")</f>
        <v/>
      </c>
      <c r="X112" s="60" t="str">
        <f>IF(SUM('Control Sample Data'!L$3:L$98)&gt;10,IF(AND(ISNUMBER('Control Sample Data'!L111),'Control Sample Data'!L111&lt;$B$1, 'Control Sample Data'!L111&gt;0),'Control Sample Data'!L111,$B$1),"")</f>
        <v/>
      </c>
      <c r="Y112" s="95" t="str">
        <f>IF(SUM('Control Sample Data'!M$3:M$98)&gt;10,IF(AND(ISNUMBER('Control Sample Data'!M111),'Control Sample Data'!M111&lt;$B$1, 'Control Sample Data'!M111&gt;0),'Control Sample Data'!M111,$B$1),"")</f>
        <v/>
      </c>
      <c r="Z112" s="62" t="str">
        <f>IF(ISERROR(VLOOKUP('Choose Housekeeping Genes'!$C15,Calculations!$C$100:$M$195,2,0)),"",VLOOKUP('Choose Housekeeping Genes'!$C15,Calculations!$C$100:$M$195,2,0))</f>
        <v/>
      </c>
      <c r="AA112" s="62" t="str">
        <f>IF(ISERROR(VLOOKUP('Choose Housekeeping Genes'!$C15,Calculations!$C$100:$M$195,3,0)),"",VLOOKUP('Choose Housekeeping Genes'!$C15,Calculations!$C$100:$M$195,3,0))</f>
        <v/>
      </c>
      <c r="AB112" s="62" t="str">
        <f>IF(ISERROR(VLOOKUP('Choose Housekeeping Genes'!$C15,Calculations!$C$100:$M$195,4,0)),"",VLOOKUP('Choose Housekeeping Genes'!$C15,Calculations!$C$100:$M$195,4,0))</f>
        <v/>
      </c>
      <c r="AC112" s="62" t="str">
        <f>IF(ISERROR(VLOOKUP('Choose Housekeeping Genes'!$C15,Calculations!$C$100:$M$195,5,0)),"",VLOOKUP('Choose Housekeeping Genes'!$C15,Calculations!$C$100:$M$195,5,0))</f>
        <v/>
      </c>
      <c r="AD112" s="62" t="str">
        <f>IF(ISERROR(VLOOKUP('Choose Housekeeping Genes'!$C15,Calculations!$C$100:$M$195,6,0)),"",VLOOKUP('Choose Housekeeping Genes'!$C15,Calculations!$C$100:$M$195,6,0))</f>
        <v/>
      </c>
      <c r="AE112" s="62" t="str">
        <f>IF(ISERROR(VLOOKUP('Choose Housekeeping Genes'!$C15,Calculations!$C$100:$M$195,7,0)),"",VLOOKUP('Choose Housekeeping Genes'!$C15,Calculations!$C$100:$M$195,7,0))</f>
        <v/>
      </c>
      <c r="AF112" s="62" t="str">
        <f>IF(ISERROR(VLOOKUP('Choose Housekeeping Genes'!$C15,Calculations!$C$100:$M$195,8,0)),"",VLOOKUP('Choose Housekeeping Genes'!$C15,Calculations!$C$100:$M$195,8,0))</f>
        <v/>
      </c>
      <c r="AG112" s="62" t="str">
        <f>IF(ISERROR(VLOOKUP('Choose Housekeeping Genes'!$C15,Calculations!$C$100:$M$195,9,0)),"",VLOOKUP('Choose Housekeeping Genes'!$C15,Calculations!$C$100:$M$195,9,0))</f>
        <v/>
      </c>
      <c r="AH112" s="62" t="str">
        <f>IF(ISERROR(VLOOKUP('Choose Housekeeping Genes'!$C15,Calculations!$C$100:$M$195,10,0)),"",VLOOKUP('Choose Housekeeping Genes'!$C15,Calculations!$C$100:$M$195,10,0))</f>
        <v/>
      </c>
      <c r="AI112" s="62" t="str">
        <f>IF(ISERROR(VLOOKUP('Choose Housekeeping Genes'!$C15,Calculations!$C$100:$M$195,11,0)),"",VLOOKUP('Choose Housekeeping Genes'!$C15,Calculations!$C$100:$M$195,11,0))</f>
        <v/>
      </c>
      <c r="AJ112" s="62" t="str">
        <f>IF(ISERROR(VLOOKUP('Choose Housekeeping Genes'!$C15,Calculations!$C$100:$Y$195,14,0)),"",VLOOKUP('Choose Housekeeping Genes'!$C15,Calculations!$C$100:$Y$195,14,0))</f>
        <v/>
      </c>
      <c r="AK112" s="62" t="str">
        <f>IF(ISERROR(VLOOKUP('Choose Housekeeping Genes'!$C15,Calculations!$C$100:$Y$195,15,0)),"",VLOOKUP('Choose Housekeeping Genes'!$C15,Calculations!$C$100:$Y$195,15,0))</f>
        <v/>
      </c>
      <c r="AL112" s="62" t="str">
        <f>IF(ISERROR(VLOOKUP('Choose Housekeeping Genes'!$C15,Calculations!$C$100:$Y$195,16,0)),"",VLOOKUP('Choose Housekeeping Genes'!$C15,Calculations!$C$100:$Y$195,16,0))</f>
        <v/>
      </c>
      <c r="AM112" s="62" t="str">
        <f>IF(ISERROR(VLOOKUP('Choose Housekeeping Genes'!$C15,Calculations!$C$100:$Y$195,17,0)),"",VLOOKUP('Choose Housekeeping Genes'!$C15,Calculations!$C$100:$Y$195,17,0))</f>
        <v/>
      </c>
      <c r="AN112" s="62" t="str">
        <f>IF(ISERROR(VLOOKUP('Choose Housekeeping Genes'!$C15,Calculations!$C$100:$Y$195,18,0)),"",VLOOKUP('Choose Housekeeping Genes'!$C15,Calculations!$C$100:$Y$195,18,0))</f>
        <v/>
      </c>
      <c r="AO112" s="62" t="str">
        <f>IF(ISERROR(VLOOKUP('Choose Housekeeping Genes'!$C15,Calculations!$C$100:$Y$195,19,0)),"",VLOOKUP('Choose Housekeeping Genes'!$C15,Calculations!$C$100:$Y$195,19,0))</f>
        <v/>
      </c>
      <c r="AP112" s="62" t="str">
        <f>IF(ISERROR(VLOOKUP('Choose Housekeeping Genes'!$C15,Calculations!$C$100:$Y$195,20,0)),"",VLOOKUP('Choose Housekeeping Genes'!$C15,Calculations!$C$100:$Y$195,20,0))</f>
        <v/>
      </c>
      <c r="AQ112" s="62" t="str">
        <f>IF(ISERROR(VLOOKUP('Choose Housekeeping Genes'!$C15,Calculations!$C$100:$Y$195,21,0)),"",VLOOKUP('Choose Housekeeping Genes'!$C15,Calculations!$C$100:$Y$195,21,0))</f>
        <v/>
      </c>
      <c r="AR112" s="62" t="str">
        <f>IF(ISERROR(VLOOKUP('Choose Housekeeping Genes'!$C15,Calculations!$C$100:$Y$195,22,0)),"",VLOOKUP('Choose Housekeeping Genes'!$C15,Calculations!$C$100:$Y$195,22,0))</f>
        <v/>
      </c>
      <c r="AS112" s="62" t="str">
        <f>IF(ISERROR(VLOOKUP('Choose Housekeeping Genes'!$C15,Calculations!$C$100:$Y$195,23,0)),"",VLOOKUP('Choose Housekeeping Genes'!$C15,Calculations!$C$100:$Y$195,23,0))</f>
        <v/>
      </c>
      <c r="AT112" s="74">
        <f t="shared" si="106"/>
        <v>1.7616666666666703</v>
      </c>
      <c r="AU112" s="74">
        <f t="shared" si="107"/>
        <v>1.7533333333333303</v>
      </c>
      <c r="AV112" s="74">
        <f t="shared" si="108"/>
        <v>1.7466666666666661</v>
      </c>
      <c r="AW112" s="74" t="str">
        <f t="shared" si="109"/>
        <v/>
      </c>
      <c r="AX112" s="74" t="str">
        <f t="shared" si="110"/>
        <v/>
      </c>
      <c r="AY112" s="74" t="str">
        <f t="shared" si="111"/>
        <v/>
      </c>
      <c r="AZ112" s="74" t="str">
        <f t="shared" si="112"/>
        <v/>
      </c>
      <c r="BA112" s="74" t="str">
        <f t="shared" si="113"/>
        <v/>
      </c>
      <c r="BB112" s="74" t="str">
        <f t="shared" si="114"/>
        <v/>
      </c>
      <c r="BC112" s="74" t="str">
        <f t="shared" si="115"/>
        <v/>
      </c>
      <c r="BD112" s="74">
        <f t="shared" si="117"/>
        <v>7.5833333333333321</v>
      </c>
      <c r="BE112" s="74">
        <f t="shared" si="118"/>
        <v>7.4216666666666669</v>
      </c>
      <c r="BF112" s="74">
        <f t="shared" si="119"/>
        <v>7.3550000000000004</v>
      </c>
      <c r="BG112" s="74" t="str">
        <f t="shared" si="120"/>
        <v/>
      </c>
      <c r="BH112" s="74" t="str">
        <f t="shared" si="121"/>
        <v/>
      </c>
      <c r="BI112" s="74" t="str">
        <f t="shared" si="122"/>
        <v/>
      </c>
      <c r="BJ112" s="74" t="str">
        <f t="shared" si="123"/>
        <v/>
      </c>
      <c r="BK112" s="74" t="str">
        <f t="shared" si="124"/>
        <v/>
      </c>
      <c r="BL112" s="74" t="str">
        <f t="shared" si="125"/>
        <v/>
      </c>
      <c r="BM112" s="74" t="str">
        <f t="shared" si="126"/>
        <v/>
      </c>
      <c r="BN112" s="62">
        <f t="shared" si="127"/>
        <v>1.7538888888888888</v>
      </c>
      <c r="BO112" s="62">
        <f t="shared" si="128"/>
        <v>7.4533333333333331</v>
      </c>
      <c r="BP112" s="9">
        <f t="shared" si="86"/>
        <v>0.29490727824377372</v>
      </c>
      <c r="BQ112" s="9">
        <f t="shared" si="87"/>
        <v>0.29661565872712231</v>
      </c>
      <c r="BR112" s="9">
        <f t="shared" si="88"/>
        <v>0.29798948588089658</v>
      </c>
      <c r="BS112" s="9" t="str">
        <f t="shared" si="89"/>
        <v/>
      </c>
      <c r="BT112" s="9" t="str">
        <f t="shared" si="90"/>
        <v/>
      </c>
      <c r="BU112" s="9" t="str">
        <f t="shared" si="91"/>
        <v/>
      </c>
      <c r="BV112" s="9" t="str">
        <f t="shared" si="92"/>
        <v/>
      </c>
      <c r="BW112" s="9" t="str">
        <f t="shared" si="93"/>
        <v/>
      </c>
      <c r="BX112" s="9" t="str">
        <f t="shared" si="94"/>
        <v/>
      </c>
      <c r="BY112" s="9" t="str">
        <f t="shared" si="95"/>
        <v/>
      </c>
      <c r="BZ112" s="9">
        <f t="shared" si="96"/>
        <v>5.214218180351702E-3</v>
      </c>
      <c r="CA112" s="9">
        <f t="shared" si="97"/>
        <v>5.8325130007325868E-3</v>
      </c>
      <c r="CB112" s="9">
        <f t="shared" si="98"/>
        <v>6.1083565869421378E-3</v>
      </c>
      <c r="CC112" s="9" t="str">
        <f t="shared" si="99"/>
        <v/>
      </c>
      <c r="CD112" s="9" t="str">
        <f t="shared" si="100"/>
        <v/>
      </c>
      <c r="CE112" s="9" t="str">
        <f t="shared" si="101"/>
        <v/>
      </c>
      <c r="CF112" s="9" t="str">
        <f t="shared" si="102"/>
        <v/>
      </c>
      <c r="CG112" s="9" t="str">
        <f t="shared" si="103"/>
        <v/>
      </c>
      <c r="CH112" s="9" t="str">
        <f t="shared" si="104"/>
        <v/>
      </c>
      <c r="CI112" s="9" t="str">
        <f t="shared" si="105"/>
        <v/>
      </c>
    </row>
    <row r="113" spans="1:87">
      <c r="A113" s="188"/>
      <c r="B113" s="57" t="str">
        <f>IF('Gene Table'!D112="","",'Gene Table'!D112)</f>
        <v>NM_014641</v>
      </c>
      <c r="C113" s="57" t="s">
        <v>1755</v>
      </c>
      <c r="D113" s="60">
        <f>IF(SUM('Test Sample Data'!D$3:D$98)&gt;10,IF(AND(ISNUMBER('Test Sample Data'!D112),'Test Sample Data'!D112&lt;$B$1, 'Test Sample Data'!D112&gt;0),'Test Sample Data'!D112,$B$1),"")</f>
        <v>27.97</v>
      </c>
      <c r="E113" s="60">
        <f>IF(SUM('Test Sample Data'!E$3:E$98)&gt;10,IF(AND(ISNUMBER('Test Sample Data'!E112),'Test Sample Data'!E112&lt;$B$1, 'Test Sample Data'!E112&gt;0),'Test Sample Data'!E112,$B$1),"")</f>
        <v>28.43</v>
      </c>
      <c r="F113" s="60">
        <f>IF(SUM('Test Sample Data'!F$3:F$98)&gt;10,IF(AND(ISNUMBER('Test Sample Data'!F112),'Test Sample Data'!F112&lt;$B$1, 'Test Sample Data'!F112&gt;0),'Test Sample Data'!F112,$B$1),"")</f>
        <v>28.16</v>
      </c>
      <c r="G113" s="60" t="str">
        <f>IF(SUM('Test Sample Data'!G$3:G$98)&gt;10,IF(AND(ISNUMBER('Test Sample Data'!G112),'Test Sample Data'!G112&lt;$B$1, 'Test Sample Data'!G112&gt;0),'Test Sample Data'!G112,$B$1),"")</f>
        <v/>
      </c>
      <c r="H113" s="60" t="str">
        <f>IF(SUM('Test Sample Data'!H$3:H$98)&gt;10,IF(AND(ISNUMBER('Test Sample Data'!H112),'Test Sample Data'!H112&lt;$B$1, 'Test Sample Data'!H112&gt;0),'Test Sample Data'!H112,$B$1),"")</f>
        <v/>
      </c>
      <c r="I113" s="60" t="str">
        <f>IF(SUM('Test Sample Data'!I$3:I$98)&gt;10,IF(AND(ISNUMBER('Test Sample Data'!I112),'Test Sample Data'!I112&lt;$B$1, 'Test Sample Data'!I112&gt;0),'Test Sample Data'!I112,$B$1),"")</f>
        <v/>
      </c>
      <c r="J113" s="60" t="str">
        <f>IF(SUM('Test Sample Data'!J$3:J$98)&gt;10,IF(AND(ISNUMBER('Test Sample Data'!J112),'Test Sample Data'!J112&lt;$B$1, 'Test Sample Data'!J112&gt;0),'Test Sample Data'!J112,$B$1),"")</f>
        <v/>
      </c>
      <c r="K113" s="60" t="str">
        <f>IF(SUM('Test Sample Data'!K$3:K$98)&gt;10,IF(AND(ISNUMBER('Test Sample Data'!K112),'Test Sample Data'!K112&lt;$B$1, 'Test Sample Data'!K112&gt;0),'Test Sample Data'!K112,$B$1),"")</f>
        <v/>
      </c>
      <c r="L113" s="60" t="str">
        <f>IF(SUM('Test Sample Data'!L$3:L$98)&gt;10,IF(AND(ISNUMBER('Test Sample Data'!L112),'Test Sample Data'!L112&lt;$B$1, 'Test Sample Data'!L112&gt;0),'Test Sample Data'!L112,$B$1),"")</f>
        <v/>
      </c>
      <c r="M113" s="60" t="str">
        <f>IF(SUM('Test Sample Data'!M$3:M$98)&gt;10,IF(AND(ISNUMBER('Test Sample Data'!M112),'Test Sample Data'!M112&lt;$B$1, 'Test Sample Data'!M112&gt;0),'Test Sample Data'!M112,$B$1),"")</f>
        <v/>
      </c>
      <c r="N113" s="60" t="str">
        <f>'Gene Table'!D112</f>
        <v>NM_014641</v>
      </c>
      <c r="O113" s="57" t="s">
        <v>1755</v>
      </c>
      <c r="P113" s="60">
        <f>IF(SUM('Control Sample Data'!D$3:D$98)&gt;10,IF(AND(ISNUMBER('Control Sample Data'!D112),'Control Sample Data'!D112&lt;$B$1, 'Control Sample Data'!D112&gt;0),'Control Sample Data'!D112,$B$1),"")</f>
        <v>29.46</v>
      </c>
      <c r="Q113" s="60">
        <f>IF(SUM('Control Sample Data'!E$3:E$98)&gt;10,IF(AND(ISNUMBER('Control Sample Data'!E112),'Control Sample Data'!E112&lt;$B$1, 'Control Sample Data'!E112&gt;0),'Control Sample Data'!E112,$B$1),"")</f>
        <v>29.52</v>
      </c>
      <c r="R113" s="60">
        <f>IF(SUM('Control Sample Data'!F$3:F$98)&gt;10,IF(AND(ISNUMBER('Control Sample Data'!F112),'Control Sample Data'!F112&lt;$B$1, 'Control Sample Data'!F112&gt;0),'Control Sample Data'!F112,$B$1),"")</f>
        <v>29.53</v>
      </c>
      <c r="S113" s="60" t="str">
        <f>IF(SUM('Control Sample Data'!G$3:G$98)&gt;10,IF(AND(ISNUMBER('Control Sample Data'!G112),'Control Sample Data'!G112&lt;$B$1, 'Control Sample Data'!G112&gt;0),'Control Sample Data'!G112,$B$1),"")</f>
        <v/>
      </c>
      <c r="T113" s="60" t="str">
        <f>IF(SUM('Control Sample Data'!H$3:H$98)&gt;10,IF(AND(ISNUMBER('Control Sample Data'!H112),'Control Sample Data'!H112&lt;$B$1, 'Control Sample Data'!H112&gt;0),'Control Sample Data'!H112,$B$1),"")</f>
        <v/>
      </c>
      <c r="U113" s="60" t="str">
        <f>IF(SUM('Control Sample Data'!I$3:I$98)&gt;10,IF(AND(ISNUMBER('Control Sample Data'!I112),'Control Sample Data'!I112&lt;$B$1, 'Control Sample Data'!I112&gt;0),'Control Sample Data'!I112,$B$1),"")</f>
        <v/>
      </c>
      <c r="V113" s="60" t="str">
        <f>IF(SUM('Control Sample Data'!J$3:J$98)&gt;10,IF(AND(ISNUMBER('Control Sample Data'!J112),'Control Sample Data'!J112&lt;$B$1, 'Control Sample Data'!J112&gt;0),'Control Sample Data'!J112,$B$1),"")</f>
        <v/>
      </c>
      <c r="W113" s="60" t="str">
        <f>IF(SUM('Control Sample Data'!K$3:K$98)&gt;10,IF(AND(ISNUMBER('Control Sample Data'!K112),'Control Sample Data'!K112&lt;$B$1, 'Control Sample Data'!K112&gt;0),'Control Sample Data'!K112,$B$1),"")</f>
        <v/>
      </c>
      <c r="X113" s="60" t="str">
        <f>IF(SUM('Control Sample Data'!L$3:L$98)&gt;10,IF(AND(ISNUMBER('Control Sample Data'!L112),'Control Sample Data'!L112&lt;$B$1, 'Control Sample Data'!L112&gt;0),'Control Sample Data'!L112,$B$1),"")</f>
        <v/>
      </c>
      <c r="Y113" s="95" t="str">
        <f>IF(SUM('Control Sample Data'!M$3:M$98)&gt;10,IF(AND(ISNUMBER('Control Sample Data'!M112),'Control Sample Data'!M112&lt;$B$1, 'Control Sample Data'!M112&gt;0),'Control Sample Data'!M112,$B$1),"")</f>
        <v/>
      </c>
      <c r="Z113" s="62" t="str">
        <f>IF(ISERROR(VLOOKUP('Choose Housekeeping Genes'!$C16,Calculations!$C$100:$M$195,2,0)),"",VLOOKUP('Choose Housekeeping Genes'!$C16,Calculations!$C$100:$M$195,2,0))</f>
        <v/>
      </c>
      <c r="AA113" s="62" t="str">
        <f>IF(ISERROR(VLOOKUP('Choose Housekeeping Genes'!$C16,Calculations!$C$100:$M$195,3,0)),"",VLOOKUP('Choose Housekeeping Genes'!$C16,Calculations!$C$100:$M$195,3,0))</f>
        <v/>
      </c>
      <c r="AB113" s="62" t="str">
        <f>IF(ISERROR(VLOOKUP('Choose Housekeeping Genes'!$C16,Calculations!$C$100:$M$195,4,0)),"",VLOOKUP('Choose Housekeeping Genes'!$C16,Calculations!$C$100:$M$195,4,0))</f>
        <v/>
      </c>
      <c r="AC113" s="62" t="str">
        <f>IF(ISERROR(VLOOKUP('Choose Housekeeping Genes'!$C16,Calculations!$C$100:$M$195,5,0)),"",VLOOKUP('Choose Housekeeping Genes'!$C16,Calculations!$C$100:$M$195,5,0))</f>
        <v/>
      </c>
      <c r="AD113" s="62" t="str">
        <f>IF(ISERROR(VLOOKUP('Choose Housekeeping Genes'!$C16,Calculations!$C$100:$M$195,6,0)),"",VLOOKUP('Choose Housekeeping Genes'!$C16,Calculations!$C$100:$M$195,6,0))</f>
        <v/>
      </c>
      <c r="AE113" s="62" t="str">
        <f>IF(ISERROR(VLOOKUP('Choose Housekeeping Genes'!$C16,Calculations!$C$100:$M$195,7,0)),"",VLOOKUP('Choose Housekeeping Genes'!$C16,Calculations!$C$100:$M$195,7,0))</f>
        <v/>
      </c>
      <c r="AF113" s="62" t="str">
        <f>IF(ISERROR(VLOOKUP('Choose Housekeeping Genes'!$C16,Calculations!$C$100:$M$195,8,0)),"",VLOOKUP('Choose Housekeeping Genes'!$C16,Calculations!$C$100:$M$195,8,0))</f>
        <v/>
      </c>
      <c r="AG113" s="62" t="str">
        <f>IF(ISERROR(VLOOKUP('Choose Housekeeping Genes'!$C16,Calculations!$C$100:$M$195,9,0)),"",VLOOKUP('Choose Housekeeping Genes'!$C16,Calculations!$C$100:$M$195,9,0))</f>
        <v/>
      </c>
      <c r="AH113" s="62" t="str">
        <f>IF(ISERROR(VLOOKUP('Choose Housekeeping Genes'!$C16,Calculations!$C$100:$M$195,10,0)),"",VLOOKUP('Choose Housekeeping Genes'!$C16,Calculations!$C$100:$M$195,10,0))</f>
        <v/>
      </c>
      <c r="AI113" s="62" t="str">
        <f>IF(ISERROR(VLOOKUP('Choose Housekeeping Genes'!$C16,Calculations!$C$100:$M$195,11,0)),"",VLOOKUP('Choose Housekeeping Genes'!$C16,Calculations!$C$100:$M$195,11,0))</f>
        <v/>
      </c>
      <c r="AJ113" s="62" t="str">
        <f>IF(ISERROR(VLOOKUP('Choose Housekeeping Genes'!$C16,Calculations!$C$100:$Y$195,14,0)),"",VLOOKUP('Choose Housekeeping Genes'!$C16,Calculations!$C$100:$Y$195,14,0))</f>
        <v/>
      </c>
      <c r="AK113" s="62" t="str">
        <f>IF(ISERROR(VLOOKUP('Choose Housekeeping Genes'!$C16,Calculations!$C$100:$Y$195,15,0)),"",VLOOKUP('Choose Housekeeping Genes'!$C16,Calculations!$C$100:$Y$195,15,0))</f>
        <v/>
      </c>
      <c r="AL113" s="62" t="str">
        <f>IF(ISERROR(VLOOKUP('Choose Housekeeping Genes'!$C16,Calculations!$C$100:$Y$195,16,0)),"",VLOOKUP('Choose Housekeeping Genes'!$C16,Calculations!$C$100:$Y$195,16,0))</f>
        <v/>
      </c>
      <c r="AM113" s="62" t="str">
        <f>IF(ISERROR(VLOOKUP('Choose Housekeeping Genes'!$C16,Calculations!$C$100:$Y$195,17,0)),"",VLOOKUP('Choose Housekeeping Genes'!$C16,Calculations!$C$100:$Y$195,17,0))</f>
        <v/>
      </c>
      <c r="AN113" s="62" t="str">
        <f>IF(ISERROR(VLOOKUP('Choose Housekeeping Genes'!$C16,Calculations!$C$100:$Y$195,18,0)),"",VLOOKUP('Choose Housekeeping Genes'!$C16,Calculations!$C$100:$Y$195,18,0))</f>
        <v/>
      </c>
      <c r="AO113" s="62" t="str">
        <f>IF(ISERROR(VLOOKUP('Choose Housekeeping Genes'!$C16,Calculations!$C$100:$Y$195,19,0)),"",VLOOKUP('Choose Housekeeping Genes'!$C16,Calculations!$C$100:$Y$195,19,0))</f>
        <v/>
      </c>
      <c r="AP113" s="62" t="str">
        <f>IF(ISERROR(VLOOKUP('Choose Housekeeping Genes'!$C16,Calculations!$C$100:$Y$195,20,0)),"",VLOOKUP('Choose Housekeeping Genes'!$C16,Calculations!$C$100:$Y$195,20,0))</f>
        <v/>
      </c>
      <c r="AQ113" s="62" t="str">
        <f>IF(ISERROR(VLOOKUP('Choose Housekeeping Genes'!$C16,Calculations!$C$100:$Y$195,21,0)),"",VLOOKUP('Choose Housekeeping Genes'!$C16,Calculations!$C$100:$Y$195,21,0))</f>
        <v/>
      </c>
      <c r="AR113" s="62" t="str">
        <f>IF(ISERROR(VLOOKUP('Choose Housekeeping Genes'!$C16,Calculations!$C$100:$Y$195,22,0)),"",VLOOKUP('Choose Housekeeping Genes'!$C16,Calculations!$C$100:$Y$195,22,0))</f>
        <v/>
      </c>
      <c r="AS113" s="62" t="str">
        <f>IF(ISERROR(VLOOKUP('Choose Housekeeping Genes'!$C16,Calculations!$C$100:$Y$195,23,0)),"",VLOOKUP('Choose Housekeeping Genes'!$C16,Calculations!$C$100:$Y$195,23,0))</f>
        <v/>
      </c>
      <c r="AT113" s="74">
        <f t="shared" si="106"/>
        <v>4.451666666666668</v>
      </c>
      <c r="AU113" s="74">
        <f t="shared" si="107"/>
        <v>4.8233333333333306</v>
      </c>
      <c r="AV113" s="74">
        <f t="shared" si="108"/>
        <v>4.5366666666666653</v>
      </c>
      <c r="AW113" s="74" t="str">
        <f t="shared" si="109"/>
        <v/>
      </c>
      <c r="AX113" s="74" t="str">
        <f t="shared" si="110"/>
        <v/>
      </c>
      <c r="AY113" s="74" t="str">
        <f t="shared" si="111"/>
        <v/>
      </c>
      <c r="AZ113" s="74" t="str">
        <f t="shared" si="112"/>
        <v/>
      </c>
      <c r="BA113" s="74" t="str">
        <f t="shared" si="113"/>
        <v/>
      </c>
      <c r="BB113" s="74" t="str">
        <f t="shared" si="114"/>
        <v/>
      </c>
      <c r="BC113" s="74" t="str">
        <f t="shared" si="115"/>
        <v/>
      </c>
      <c r="BD113" s="74">
        <f t="shared" si="117"/>
        <v>5.6833333333333336</v>
      </c>
      <c r="BE113" s="74">
        <f t="shared" si="118"/>
        <v>5.211666666666666</v>
      </c>
      <c r="BF113" s="74">
        <f t="shared" si="119"/>
        <v>5.125</v>
      </c>
      <c r="BG113" s="74" t="str">
        <f t="shared" si="120"/>
        <v/>
      </c>
      <c r="BH113" s="74" t="str">
        <f t="shared" si="121"/>
        <v/>
      </c>
      <c r="BI113" s="74" t="str">
        <f t="shared" si="122"/>
        <v/>
      </c>
      <c r="BJ113" s="74" t="str">
        <f t="shared" si="123"/>
        <v/>
      </c>
      <c r="BK113" s="74" t="str">
        <f t="shared" si="124"/>
        <v/>
      </c>
      <c r="BL113" s="74" t="str">
        <f t="shared" si="125"/>
        <v/>
      </c>
      <c r="BM113" s="74" t="str">
        <f t="shared" si="126"/>
        <v/>
      </c>
      <c r="BN113" s="62">
        <f t="shared" si="127"/>
        <v>4.6038888888888883</v>
      </c>
      <c r="BO113" s="62">
        <f t="shared" si="128"/>
        <v>5.34</v>
      </c>
      <c r="BP113" s="9">
        <f t="shared" si="86"/>
        <v>4.5699852950857017E-2</v>
      </c>
      <c r="BQ113" s="9">
        <f t="shared" si="87"/>
        <v>3.5320918414786191E-2</v>
      </c>
      <c r="BR113" s="9">
        <f t="shared" si="88"/>
        <v>4.3085114655805591E-2</v>
      </c>
      <c r="BS113" s="9" t="str">
        <f t="shared" si="89"/>
        <v/>
      </c>
      <c r="BT113" s="9" t="str">
        <f t="shared" si="90"/>
        <v/>
      </c>
      <c r="BU113" s="9" t="str">
        <f t="shared" si="91"/>
        <v/>
      </c>
      <c r="BV113" s="9" t="str">
        <f t="shared" si="92"/>
        <v/>
      </c>
      <c r="BW113" s="9" t="str">
        <f t="shared" si="93"/>
        <v/>
      </c>
      <c r="BX113" s="9" t="str">
        <f t="shared" si="94"/>
        <v/>
      </c>
      <c r="BY113" s="9" t="str">
        <f t="shared" si="95"/>
        <v/>
      </c>
      <c r="BZ113" s="9">
        <f t="shared" si="96"/>
        <v>1.9460150349356605E-2</v>
      </c>
      <c r="CA113" s="9">
        <f t="shared" si="97"/>
        <v>2.6985595481685443E-2</v>
      </c>
      <c r="CB113" s="9">
        <f t="shared" si="98"/>
        <v>2.8656376350145982E-2</v>
      </c>
      <c r="CC113" s="9" t="str">
        <f t="shared" si="99"/>
        <v/>
      </c>
      <c r="CD113" s="9" t="str">
        <f t="shared" si="100"/>
        <v/>
      </c>
      <c r="CE113" s="9" t="str">
        <f t="shared" si="101"/>
        <v/>
      </c>
      <c r="CF113" s="9" t="str">
        <f t="shared" si="102"/>
        <v/>
      </c>
      <c r="CG113" s="9" t="str">
        <f t="shared" si="103"/>
        <v/>
      </c>
      <c r="CH113" s="9" t="str">
        <f t="shared" si="104"/>
        <v/>
      </c>
      <c r="CI113" s="9" t="str">
        <f t="shared" si="105"/>
        <v/>
      </c>
    </row>
    <row r="114" spans="1:87">
      <c r="A114" s="188"/>
      <c r="B114" s="57" t="str">
        <f>IF('Gene Table'!D113="","",'Gene Table'!D113)</f>
        <v>NM_001040280</v>
      </c>
      <c r="C114" s="57" t="s">
        <v>1756</v>
      </c>
      <c r="D114" s="60">
        <f>IF(SUM('Test Sample Data'!D$3:D$98)&gt;10,IF(AND(ISNUMBER('Test Sample Data'!D113),'Test Sample Data'!D113&lt;$B$1, 'Test Sample Data'!D113&gt;0),'Test Sample Data'!D113,$B$1),"")</f>
        <v>26.9</v>
      </c>
      <c r="E114" s="60">
        <f>IF(SUM('Test Sample Data'!E$3:E$98)&gt;10,IF(AND(ISNUMBER('Test Sample Data'!E113),'Test Sample Data'!E113&lt;$B$1, 'Test Sample Data'!E113&gt;0),'Test Sample Data'!E113,$B$1),"")</f>
        <v>27.42</v>
      </c>
      <c r="F114" s="60">
        <f>IF(SUM('Test Sample Data'!F$3:F$98)&gt;10,IF(AND(ISNUMBER('Test Sample Data'!F113),'Test Sample Data'!F113&lt;$B$1, 'Test Sample Data'!F113&gt;0),'Test Sample Data'!F113,$B$1),"")</f>
        <v>27.3</v>
      </c>
      <c r="G114" s="60" t="str">
        <f>IF(SUM('Test Sample Data'!G$3:G$98)&gt;10,IF(AND(ISNUMBER('Test Sample Data'!G113),'Test Sample Data'!G113&lt;$B$1, 'Test Sample Data'!G113&gt;0),'Test Sample Data'!G113,$B$1),"")</f>
        <v/>
      </c>
      <c r="H114" s="60" t="str">
        <f>IF(SUM('Test Sample Data'!H$3:H$98)&gt;10,IF(AND(ISNUMBER('Test Sample Data'!H113),'Test Sample Data'!H113&lt;$B$1, 'Test Sample Data'!H113&gt;0),'Test Sample Data'!H113,$B$1),"")</f>
        <v/>
      </c>
      <c r="I114" s="60" t="str">
        <f>IF(SUM('Test Sample Data'!I$3:I$98)&gt;10,IF(AND(ISNUMBER('Test Sample Data'!I113),'Test Sample Data'!I113&lt;$B$1, 'Test Sample Data'!I113&gt;0),'Test Sample Data'!I113,$B$1),"")</f>
        <v/>
      </c>
      <c r="J114" s="60" t="str">
        <f>IF(SUM('Test Sample Data'!J$3:J$98)&gt;10,IF(AND(ISNUMBER('Test Sample Data'!J113),'Test Sample Data'!J113&lt;$B$1, 'Test Sample Data'!J113&gt;0),'Test Sample Data'!J113,$B$1),"")</f>
        <v/>
      </c>
      <c r="K114" s="60" t="str">
        <f>IF(SUM('Test Sample Data'!K$3:K$98)&gt;10,IF(AND(ISNUMBER('Test Sample Data'!K113),'Test Sample Data'!K113&lt;$B$1, 'Test Sample Data'!K113&gt;0),'Test Sample Data'!K113,$B$1),"")</f>
        <v/>
      </c>
      <c r="L114" s="60" t="str">
        <f>IF(SUM('Test Sample Data'!L$3:L$98)&gt;10,IF(AND(ISNUMBER('Test Sample Data'!L113),'Test Sample Data'!L113&lt;$B$1, 'Test Sample Data'!L113&gt;0),'Test Sample Data'!L113,$B$1),"")</f>
        <v/>
      </c>
      <c r="M114" s="60" t="str">
        <f>IF(SUM('Test Sample Data'!M$3:M$98)&gt;10,IF(AND(ISNUMBER('Test Sample Data'!M113),'Test Sample Data'!M113&lt;$B$1, 'Test Sample Data'!M113&gt;0),'Test Sample Data'!M113,$B$1),"")</f>
        <v/>
      </c>
      <c r="N114" s="60" t="str">
        <f>'Gene Table'!D113</f>
        <v>NM_001040280</v>
      </c>
      <c r="O114" s="57" t="s">
        <v>1756</v>
      </c>
      <c r="P114" s="60">
        <f>IF(SUM('Control Sample Data'!D$3:D$98)&gt;10,IF(AND(ISNUMBER('Control Sample Data'!D113),'Control Sample Data'!D113&lt;$B$1, 'Control Sample Data'!D113&gt;0),'Control Sample Data'!D113,$B$1),"")</f>
        <v>30.18</v>
      </c>
      <c r="Q114" s="60">
        <f>IF(SUM('Control Sample Data'!E$3:E$98)&gt;10,IF(AND(ISNUMBER('Control Sample Data'!E113),'Control Sample Data'!E113&lt;$B$1, 'Control Sample Data'!E113&gt;0),'Control Sample Data'!E113,$B$1),"")</f>
        <v>30.38</v>
      </c>
      <c r="R114" s="60">
        <f>IF(SUM('Control Sample Data'!F$3:F$98)&gt;10,IF(AND(ISNUMBER('Control Sample Data'!F113),'Control Sample Data'!F113&lt;$B$1, 'Control Sample Data'!F113&gt;0),'Control Sample Data'!F113,$B$1),"")</f>
        <v>30.68</v>
      </c>
      <c r="S114" s="60" t="str">
        <f>IF(SUM('Control Sample Data'!G$3:G$98)&gt;10,IF(AND(ISNUMBER('Control Sample Data'!G113),'Control Sample Data'!G113&lt;$B$1, 'Control Sample Data'!G113&gt;0),'Control Sample Data'!G113,$B$1),"")</f>
        <v/>
      </c>
      <c r="T114" s="60" t="str">
        <f>IF(SUM('Control Sample Data'!H$3:H$98)&gt;10,IF(AND(ISNUMBER('Control Sample Data'!H113),'Control Sample Data'!H113&lt;$B$1, 'Control Sample Data'!H113&gt;0),'Control Sample Data'!H113,$B$1),"")</f>
        <v/>
      </c>
      <c r="U114" s="60" t="str">
        <f>IF(SUM('Control Sample Data'!I$3:I$98)&gt;10,IF(AND(ISNUMBER('Control Sample Data'!I113),'Control Sample Data'!I113&lt;$B$1, 'Control Sample Data'!I113&gt;0),'Control Sample Data'!I113,$B$1),"")</f>
        <v/>
      </c>
      <c r="V114" s="60" t="str">
        <f>IF(SUM('Control Sample Data'!J$3:J$98)&gt;10,IF(AND(ISNUMBER('Control Sample Data'!J113),'Control Sample Data'!J113&lt;$B$1, 'Control Sample Data'!J113&gt;0),'Control Sample Data'!J113,$B$1),"")</f>
        <v/>
      </c>
      <c r="W114" s="60" t="str">
        <f>IF(SUM('Control Sample Data'!K$3:K$98)&gt;10,IF(AND(ISNUMBER('Control Sample Data'!K113),'Control Sample Data'!K113&lt;$B$1, 'Control Sample Data'!K113&gt;0),'Control Sample Data'!K113,$B$1),"")</f>
        <v/>
      </c>
      <c r="X114" s="60" t="str">
        <f>IF(SUM('Control Sample Data'!L$3:L$98)&gt;10,IF(AND(ISNUMBER('Control Sample Data'!L113),'Control Sample Data'!L113&lt;$B$1, 'Control Sample Data'!L113&gt;0),'Control Sample Data'!L113,$B$1),"")</f>
        <v/>
      </c>
      <c r="Y114" s="95" t="str">
        <f>IF(SUM('Control Sample Data'!M$3:M$98)&gt;10,IF(AND(ISNUMBER('Control Sample Data'!M113),'Control Sample Data'!M113&lt;$B$1, 'Control Sample Data'!M113&gt;0),'Control Sample Data'!M113,$B$1),"")</f>
        <v/>
      </c>
      <c r="Z114" s="62" t="str">
        <f>IF(ISERROR(VLOOKUP('Choose Housekeeping Genes'!$C17,Calculations!$C$100:$M$195,2,0)),"",VLOOKUP('Choose Housekeeping Genes'!$C17,Calculations!$C$100:$M$195,2,0))</f>
        <v/>
      </c>
      <c r="AA114" s="62" t="str">
        <f>IF(ISERROR(VLOOKUP('Choose Housekeeping Genes'!$C17,Calculations!$C$100:$M$195,3,0)),"",VLOOKUP('Choose Housekeeping Genes'!$C17,Calculations!$C$100:$M$195,3,0))</f>
        <v/>
      </c>
      <c r="AB114" s="62" t="str">
        <f>IF(ISERROR(VLOOKUP('Choose Housekeeping Genes'!$C17,Calculations!$C$100:$M$195,4,0)),"",VLOOKUP('Choose Housekeeping Genes'!$C17,Calculations!$C$100:$M$195,4,0))</f>
        <v/>
      </c>
      <c r="AC114" s="62" t="str">
        <f>IF(ISERROR(VLOOKUP('Choose Housekeeping Genes'!$C17,Calculations!$C$100:$M$195,5,0)),"",VLOOKUP('Choose Housekeeping Genes'!$C17,Calculations!$C$100:$M$195,5,0))</f>
        <v/>
      </c>
      <c r="AD114" s="62" t="str">
        <f>IF(ISERROR(VLOOKUP('Choose Housekeeping Genes'!$C17,Calculations!$C$100:$M$195,6,0)),"",VLOOKUP('Choose Housekeeping Genes'!$C17,Calculations!$C$100:$M$195,6,0))</f>
        <v/>
      </c>
      <c r="AE114" s="62" t="str">
        <f>IF(ISERROR(VLOOKUP('Choose Housekeeping Genes'!$C17,Calculations!$C$100:$M$195,7,0)),"",VLOOKUP('Choose Housekeeping Genes'!$C17,Calculations!$C$100:$M$195,7,0))</f>
        <v/>
      </c>
      <c r="AF114" s="62" t="str">
        <f>IF(ISERROR(VLOOKUP('Choose Housekeeping Genes'!$C17,Calculations!$C$100:$M$195,8,0)),"",VLOOKUP('Choose Housekeeping Genes'!$C17,Calculations!$C$100:$M$195,8,0))</f>
        <v/>
      </c>
      <c r="AG114" s="62" t="str">
        <f>IF(ISERROR(VLOOKUP('Choose Housekeeping Genes'!$C17,Calculations!$C$100:$M$195,9,0)),"",VLOOKUP('Choose Housekeeping Genes'!$C17,Calculations!$C$100:$M$195,9,0))</f>
        <v/>
      </c>
      <c r="AH114" s="62" t="str">
        <f>IF(ISERROR(VLOOKUP('Choose Housekeeping Genes'!$C17,Calculations!$C$100:$M$195,10,0)),"",VLOOKUP('Choose Housekeeping Genes'!$C17,Calculations!$C$100:$M$195,10,0))</f>
        <v/>
      </c>
      <c r="AI114" s="62" t="str">
        <f>IF(ISERROR(VLOOKUP('Choose Housekeeping Genes'!$C17,Calculations!$C$100:$M$195,11,0)),"",VLOOKUP('Choose Housekeeping Genes'!$C17,Calculations!$C$100:$M$195,11,0))</f>
        <v/>
      </c>
      <c r="AJ114" s="62" t="str">
        <f>IF(ISERROR(VLOOKUP('Choose Housekeeping Genes'!$C17,Calculations!$C$100:$Y$195,14,0)),"",VLOOKUP('Choose Housekeeping Genes'!$C17,Calculations!$C$100:$Y$195,14,0))</f>
        <v/>
      </c>
      <c r="AK114" s="62" t="str">
        <f>IF(ISERROR(VLOOKUP('Choose Housekeeping Genes'!$C17,Calculations!$C$100:$Y$195,15,0)),"",VLOOKUP('Choose Housekeeping Genes'!$C17,Calculations!$C$100:$Y$195,15,0))</f>
        <v/>
      </c>
      <c r="AL114" s="62" t="str">
        <f>IF(ISERROR(VLOOKUP('Choose Housekeeping Genes'!$C17,Calculations!$C$100:$Y$195,16,0)),"",VLOOKUP('Choose Housekeeping Genes'!$C17,Calculations!$C$100:$Y$195,16,0))</f>
        <v/>
      </c>
      <c r="AM114" s="62" t="str">
        <f>IF(ISERROR(VLOOKUP('Choose Housekeeping Genes'!$C17,Calculations!$C$100:$Y$195,17,0)),"",VLOOKUP('Choose Housekeeping Genes'!$C17,Calculations!$C$100:$Y$195,17,0))</f>
        <v/>
      </c>
      <c r="AN114" s="62" t="str">
        <f>IF(ISERROR(VLOOKUP('Choose Housekeeping Genes'!$C17,Calculations!$C$100:$Y$195,18,0)),"",VLOOKUP('Choose Housekeeping Genes'!$C17,Calculations!$C$100:$Y$195,18,0))</f>
        <v/>
      </c>
      <c r="AO114" s="62" t="str">
        <f>IF(ISERROR(VLOOKUP('Choose Housekeeping Genes'!$C17,Calculations!$C$100:$Y$195,19,0)),"",VLOOKUP('Choose Housekeeping Genes'!$C17,Calculations!$C$100:$Y$195,19,0))</f>
        <v/>
      </c>
      <c r="AP114" s="62" t="str">
        <f>IF(ISERROR(VLOOKUP('Choose Housekeeping Genes'!$C17,Calculations!$C$100:$Y$195,20,0)),"",VLOOKUP('Choose Housekeeping Genes'!$C17,Calculations!$C$100:$Y$195,20,0))</f>
        <v/>
      </c>
      <c r="AQ114" s="62" t="str">
        <f>IF(ISERROR(VLOOKUP('Choose Housekeeping Genes'!$C17,Calculations!$C$100:$Y$195,21,0)),"",VLOOKUP('Choose Housekeeping Genes'!$C17,Calculations!$C$100:$Y$195,21,0))</f>
        <v/>
      </c>
      <c r="AR114" s="62" t="str">
        <f>IF(ISERROR(VLOOKUP('Choose Housekeeping Genes'!$C17,Calculations!$C$100:$Y$195,22,0)),"",VLOOKUP('Choose Housekeeping Genes'!$C17,Calculations!$C$100:$Y$195,22,0))</f>
        <v/>
      </c>
      <c r="AS114" s="62" t="str">
        <f>IF(ISERROR(VLOOKUP('Choose Housekeeping Genes'!$C17,Calculations!$C$100:$Y$195,23,0)),"",VLOOKUP('Choose Housekeeping Genes'!$C17,Calculations!$C$100:$Y$195,23,0))</f>
        <v/>
      </c>
      <c r="AT114" s="74">
        <f t="shared" si="106"/>
        <v>3.3816666666666677</v>
      </c>
      <c r="AU114" s="74">
        <f t="shared" si="107"/>
        <v>3.8133333333333326</v>
      </c>
      <c r="AV114" s="74">
        <f t="shared" si="108"/>
        <v>3.6766666666666659</v>
      </c>
      <c r="AW114" s="74" t="str">
        <f t="shared" si="109"/>
        <v/>
      </c>
      <c r="AX114" s="74" t="str">
        <f t="shared" si="110"/>
        <v/>
      </c>
      <c r="AY114" s="74" t="str">
        <f t="shared" si="111"/>
        <v/>
      </c>
      <c r="AZ114" s="74" t="str">
        <f t="shared" si="112"/>
        <v/>
      </c>
      <c r="BA114" s="74" t="str">
        <f t="shared" si="113"/>
        <v/>
      </c>
      <c r="BB114" s="74" t="str">
        <f t="shared" si="114"/>
        <v/>
      </c>
      <c r="BC114" s="74" t="str">
        <f t="shared" si="115"/>
        <v/>
      </c>
      <c r="BD114" s="74">
        <f t="shared" si="117"/>
        <v>6.4033333333333324</v>
      </c>
      <c r="BE114" s="74">
        <f t="shared" si="118"/>
        <v>6.0716666666666654</v>
      </c>
      <c r="BF114" s="74">
        <f t="shared" si="119"/>
        <v>6.2749999999999986</v>
      </c>
      <c r="BG114" s="74" t="str">
        <f t="shared" si="120"/>
        <v/>
      </c>
      <c r="BH114" s="74" t="str">
        <f t="shared" si="121"/>
        <v/>
      </c>
      <c r="BI114" s="74" t="str">
        <f t="shared" si="122"/>
        <v/>
      </c>
      <c r="BJ114" s="74" t="str">
        <f t="shared" si="123"/>
        <v/>
      </c>
      <c r="BK114" s="74" t="str">
        <f t="shared" si="124"/>
        <v/>
      </c>
      <c r="BL114" s="74" t="str">
        <f t="shared" si="125"/>
        <v/>
      </c>
      <c r="BM114" s="74" t="str">
        <f t="shared" si="126"/>
        <v/>
      </c>
      <c r="BN114" s="62">
        <f t="shared" si="127"/>
        <v>3.6238888888888887</v>
      </c>
      <c r="BO114" s="62">
        <f t="shared" si="128"/>
        <v>6.2499999999999991</v>
      </c>
      <c r="BP114" s="9">
        <f t="shared" si="86"/>
        <v>9.5943796163270964E-2</v>
      </c>
      <c r="BQ114" s="9">
        <f t="shared" si="87"/>
        <v>7.1133189661738941E-2</v>
      </c>
      <c r="BR114" s="9">
        <f t="shared" si="88"/>
        <v>7.8201133718359406E-2</v>
      </c>
      <c r="BS114" s="9" t="str">
        <f t="shared" si="89"/>
        <v/>
      </c>
      <c r="BT114" s="9" t="str">
        <f t="shared" si="90"/>
        <v/>
      </c>
      <c r="BU114" s="9" t="str">
        <f t="shared" si="91"/>
        <v/>
      </c>
      <c r="BV114" s="9" t="str">
        <f t="shared" si="92"/>
        <v/>
      </c>
      <c r="BW114" s="9" t="str">
        <f t="shared" si="93"/>
        <v/>
      </c>
      <c r="BX114" s="9" t="str">
        <f t="shared" si="94"/>
        <v/>
      </c>
      <c r="BY114" s="9" t="str">
        <f t="shared" si="95"/>
        <v/>
      </c>
      <c r="BZ114" s="9">
        <f t="shared" si="96"/>
        <v>1.1814207501873645E-2</v>
      </c>
      <c r="CA114" s="9">
        <f t="shared" si="97"/>
        <v>1.4867782858122978E-2</v>
      </c>
      <c r="CB114" s="9">
        <f t="shared" si="98"/>
        <v>1.2913286221159576E-2</v>
      </c>
      <c r="CC114" s="9" t="str">
        <f t="shared" si="99"/>
        <v/>
      </c>
      <c r="CD114" s="9" t="str">
        <f t="shared" si="100"/>
        <v/>
      </c>
      <c r="CE114" s="9" t="str">
        <f t="shared" si="101"/>
        <v/>
      </c>
      <c r="CF114" s="9" t="str">
        <f t="shared" si="102"/>
        <v/>
      </c>
      <c r="CG114" s="9" t="str">
        <f t="shared" si="103"/>
        <v/>
      </c>
      <c r="CH114" s="9" t="str">
        <f t="shared" si="104"/>
        <v/>
      </c>
      <c r="CI114" s="9" t="str">
        <f t="shared" si="105"/>
        <v/>
      </c>
    </row>
    <row r="115" spans="1:87">
      <c r="A115" s="188"/>
      <c r="B115" s="57" t="str">
        <f>IF('Gene Table'!D114="","",'Gene Table'!D114)</f>
        <v>NM_000591</v>
      </c>
      <c r="C115" s="57" t="s">
        <v>1757</v>
      </c>
      <c r="D115" s="60">
        <f>IF(SUM('Test Sample Data'!D$3:D$98)&gt;10,IF(AND(ISNUMBER('Test Sample Data'!D114),'Test Sample Data'!D114&lt;$B$1, 'Test Sample Data'!D114&gt;0),'Test Sample Data'!D114,$B$1),"")</f>
        <v>33.1</v>
      </c>
      <c r="E115" s="60">
        <f>IF(SUM('Test Sample Data'!E$3:E$98)&gt;10,IF(AND(ISNUMBER('Test Sample Data'!E114),'Test Sample Data'!E114&lt;$B$1, 'Test Sample Data'!E114&gt;0),'Test Sample Data'!E114,$B$1),"")</f>
        <v>33.29</v>
      </c>
      <c r="F115" s="60">
        <f>IF(SUM('Test Sample Data'!F$3:F$98)&gt;10,IF(AND(ISNUMBER('Test Sample Data'!F114),'Test Sample Data'!F114&lt;$B$1, 'Test Sample Data'!F114&gt;0),'Test Sample Data'!F114,$B$1),"")</f>
        <v>32.83</v>
      </c>
      <c r="G115" s="60" t="str">
        <f>IF(SUM('Test Sample Data'!G$3:G$98)&gt;10,IF(AND(ISNUMBER('Test Sample Data'!G114),'Test Sample Data'!G114&lt;$B$1, 'Test Sample Data'!G114&gt;0),'Test Sample Data'!G114,$B$1),"")</f>
        <v/>
      </c>
      <c r="H115" s="60" t="str">
        <f>IF(SUM('Test Sample Data'!H$3:H$98)&gt;10,IF(AND(ISNUMBER('Test Sample Data'!H114),'Test Sample Data'!H114&lt;$B$1, 'Test Sample Data'!H114&gt;0),'Test Sample Data'!H114,$B$1),"")</f>
        <v/>
      </c>
      <c r="I115" s="60" t="str">
        <f>IF(SUM('Test Sample Data'!I$3:I$98)&gt;10,IF(AND(ISNUMBER('Test Sample Data'!I114),'Test Sample Data'!I114&lt;$B$1, 'Test Sample Data'!I114&gt;0),'Test Sample Data'!I114,$B$1),"")</f>
        <v/>
      </c>
      <c r="J115" s="60" t="str">
        <f>IF(SUM('Test Sample Data'!J$3:J$98)&gt;10,IF(AND(ISNUMBER('Test Sample Data'!J114),'Test Sample Data'!J114&lt;$B$1, 'Test Sample Data'!J114&gt;0),'Test Sample Data'!J114,$B$1),"")</f>
        <v/>
      </c>
      <c r="K115" s="60" t="str">
        <f>IF(SUM('Test Sample Data'!K$3:K$98)&gt;10,IF(AND(ISNUMBER('Test Sample Data'!K114),'Test Sample Data'!K114&lt;$B$1, 'Test Sample Data'!K114&gt;0),'Test Sample Data'!K114,$B$1),"")</f>
        <v/>
      </c>
      <c r="L115" s="60" t="str">
        <f>IF(SUM('Test Sample Data'!L$3:L$98)&gt;10,IF(AND(ISNUMBER('Test Sample Data'!L114),'Test Sample Data'!L114&lt;$B$1, 'Test Sample Data'!L114&gt;0),'Test Sample Data'!L114,$B$1),"")</f>
        <v/>
      </c>
      <c r="M115" s="60" t="str">
        <f>IF(SUM('Test Sample Data'!M$3:M$98)&gt;10,IF(AND(ISNUMBER('Test Sample Data'!M114),'Test Sample Data'!M114&lt;$B$1, 'Test Sample Data'!M114&gt;0),'Test Sample Data'!M114,$B$1),"")</f>
        <v/>
      </c>
      <c r="N115" s="60" t="str">
        <f>'Gene Table'!D114</f>
        <v>NM_000591</v>
      </c>
      <c r="O115" s="57" t="s">
        <v>1757</v>
      </c>
      <c r="P115" s="60">
        <f>IF(SUM('Control Sample Data'!D$3:D$98)&gt;10,IF(AND(ISNUMBER('Control Sample Data'!D114),'Control Sample Data'!D114&lt;$B$1, 'Control Sample Data'!D114&gt;0),'Control Sample Data'!D114,$B$1),"")</f>
        <v>28.29</v>
      </c>
      <c r="Q115" s="60">
        <f>IF(SUM('Control Sample Data'!E$3:E$98)&gt;10,IF(AND(ISNUMBER('Control Sample Data'!E114),'Control Sample Data'!E114&lt;$B$1, 'Control Sample Data'!E114&gt;0),'Control Sample Data'!E114,$B$1),"")</f>
        <v>28.44</v>
      </c>
      <c r="R115" s="60">
        <f>IF(SUM('Control Sample Data'!F$3:F$98)&gt;10,IF(AND(ISNUMBER('Control Sample Data'!F114),'Control Sample Data'!F114&lt;$B$1, 'Control Sample Data'!F114&gt;0),'Control Sample Data'!F114,$B$1),"")</f>
        <v>28.68</v>
      </c>
      <c r="S115" s="60" t="str">
        <f>IF(SUM('Control Sample Data'!G$3:G$98)&gt;10,IF(AND(ISNUMBER('Control Sample Data'!G114),'Control Sample Data'!G114&lt;$B$1, 'Control Sample Data'!G114&gt;0),'Control Sample Data'!G114,$B$1),"")</f>
        <v/>
      </c>
      <c r="T115" s="60" t="str">
        <f>IF(SUM('Control Sample Data'!H$3:H$98)&gt;10,IF(AND(ISNUMBER('Control Sample Data'!H114),'Control Sample Data'!H114&lt;$B$1, 'Control Sample Data'!H114&gt;0),'Control Sample Data'!H114,$B$1),"")</f>
        <v/>
      </c>
      <c r="U115" s="60" t="str">
        <f>IF(SUM('Control Sample Data'!I$3:I$98)&gt;10,IF(AND(ISNUMBER('Control Sample Data'!I114),'Control Sample Data'!I114&lt;$B$1, 'Control Sample Data'!I114&gt;0),'Control Sample Data'!I114,$B$1),"")</f>
        <v/>
      </c>
      <c r="V115" s="60" t="str">
        <f>IF(SUM('Control Sample Data'!J$3:J$98)&gt;10,IF(AND(ISNUMBER('Control Sample Data'!J114),'Control Sample Data'!J114&lt;$B$1, 'Control Sample Data'!J114&gt;0),'Control Sample Data'!J114,$B$1),"")</f>
        <v/>
      </c>
      <c r="W115" s="60" t="str">
        <f>IF(SUM('Control Sample Data'!K$3:K$98)&gt;10,IF(AND(ISNUMBER('Control Sample Data'!K114),'Control Sample Data'!K114&lt;$B$1, 'Control Sample Data'!K114&gt;0),'Control Sample Data'!K114,$B$1),"")</f>
        <v/>
      </c>
      <c r="X115" s="60" t="str">
        <f>IF(SUM('Control Sample Data'!L$3:L$98)&gt;10,IF(AND(ISNUMBER('Control Sample Data'!L114),'Control Sample Data'!L114&lt;$B$1, 'Control Sample Data'!L114&gt;0),'Control Sample Data'!L114,$B$1),"")</f>
        <v/>
      </c>
      <c r="Y115" s="95" t="str">
        <f>IF(SUM('Control Sample Data'!M$3:M$98)&gt;10,IF(AND(ISNUMBER('Control Sample Data'!M114),'Control Sample Data'!M114&lt;$B$1, 'Control Sample Data'!M114&gt;0),'Control Sample Data'!M114,$B$1),"")</f>
        <v/>
      </c>
      <c r="Z115" s="62" t="str">
        <f>IF(ISERROR(VLOOKUP('Choose Housekeeping Genes'!$C18,Calculations!$C$100:$M$195,2,0)),"",VLOOKUP('Choose Housekeeping Genes'!$C18,Calculations!$C$100:$M$195,2,0))</f>
        <v/>
      </c>
      <c r="AA115" s="62" t="str">
        <f>IF(ISERROR(VLOOKUP('Choose Housekeeping Genes'!$C18,Calculations!$C$100:$M$195,3,0)),"",VLOOKUP('Choose Housekeeping Genes'!$C18,Calculations!$C$100:$M$195,3,0))</f>
        <v/>
      </c>
      <c r="AB115" s="62" t="str">
        <f>IF(ISERROR(VLOOKUP('Choose Housekeeping Genes'!$C18,Calculations!$C$100:$M$195,4,0)),"",VLOOKUP('Choose Housekeeping Genes'!$C18,Calculations!$C$100:$M$195,4,0))</f>
        <v/>
      </c>
      <c r="AC115" s="62" t="str">
        <f>IF(ISERROR(VLOOKUP('Choose Housekeeping Genes'!$C18,Calculations!$C$100:$M$195,5,0)),"",VLOOKUP('Choose Housekeeping Genes'!$C18,Calculations!$C$100:$M$195,5,0))</f>
        <v/>
      </c>
      <c r="AD115" s="62" t="str">
        <f>IF(ISERROR(VLOOKUP('Choose Housekeeping Genes'!$C18,Calculations!$C$100:$M$195,6,0)),"",VLOOKUP('Choose Housekeeping Genes'!$C18,Calculations!$C$100:$M$195,6,0))</f>
        <v/>
      </c>
      <c r="AE115" s="62" t="str">
        <f>IF(ISERROR(VLOOKUP('Choose Housekeeping Genes'!$C18,Calculations!$C$100:$M$195,7,0)),"",VLOOKUP('Choose Housekeeping Genes'!$C18,Calculations!$C$100:$M$195,7,0))</f>
        <v/>
      </c>
      <c r="AF115" s="62" t="str">
        <f>IF(ISERROR(VLOOKUP('Choose Housekeeping Genes'!$C18,Calculations!$C$100:$M$195,8,0)),"",VLOOKUP('Choose Housekeeping Genes'!$C18,Calculations!$C$100:$M$195,8,0))</f>
        <v/>
      </c>
      <c r="AG115" s="62" t="str">
        <f>IF(ISERROR(VLOOKUP('Choose Housekeeping Genes'!$C18,Calculations!$C$100:$M$195,9,0)),"",VLOOKUP('Choose Housekeeping Genes'!$C18,Calculations!$C$100:$M$195,9,0))</f>
        <v/>
      </c>
      <c r="AH115" s="62" t="str">
        <f>IF(ISERROR(VLOOKUP('Choose Housekeeping Genes'!$C18,Calculations!$C$100:$M$195,10,0)),"",VLOOKUP('Choose Housekeeping Genes'!$C18,Calculations!$C$100:$M$195,10,0))</f>
        <v/>
      </c>
      <c r="AI115" s="62" t="str">
        <f>IF(ISERROR(VLOOKUP('Choose Housekeeping Genes'!$C18,Calculations!$C$100:$M$195,11,0)),"",VLOOKUP('Choose Housekeeping Genes'!$C18,Calculations!$C$100:$M$195,11,0))</f>
        <v/>
      </c>
      <c r="AJ115" s="62" t="str">
        <f>IF(ISERROR(VLOOKUP('Choose Housekeeping Genes'!$C18,Calculations!$C$100:$Y$195,14,0)),"",VLOOKUP('Choose Housekeeping Genes'!$C18,Calculations!$C$100:$Y$195,14,0))</f>
        <v/>
      </c>
      <c r="AK115" s="62" t="str">
        <f>IF(ISERROR(VLOOKUP('Choose Housekeeping Genes'!$C18,Calculations!$C$100:$Y$195,15,0)),"",VLOOKUP('Choose Housekeeping Genes'!$C18,Calculations!$C$100:$Y$195,15,0))</f>
        <v/>
      </c>
      <c r="AL115" s="62" t="str">
        <f>IF(ISERROR(VLOOKUP('Choose Housekeeping Genes'!$C18,Calculations!$C$100:$Y$195,16,0)),"",VLOOKUP('Choose Housekeeping Genes'!$C18,Calculations!$C$100:$Y$195,16,0))</f>
        <v/>
      </c>
      <c r="AM115" s="62" t="str">
        <f>IF(ISERROR(VLOOKUP('Choose Housekeeping Genes'!$C18,Calculations!$C$100:$Y$195,17,0)),"",VLOOKUP('Choose Housekeeping Genes'!$C18,Calculations!$C$100:$Y$195,17,0))</f>
        <v/>
      </c>
      <c r="AN115" s="62" t="str">
        <f>IF(ISERROR(VLOOKUP('Choose Housekeeping Genes'!$C18,Calculations!$C$100:$Y$195,18,0)),"",VLOOKUP('Choose Housekeeping Genes'!$C18,Calculations!$C$100:$Y$195,18,0))</f>
        <v/>
      </c>
      <c r="AO115" s="62" t="str">
        <f>IF(ISERROR(VLOOKUP('Choose Housekeeping Genes'!$C18,Calculations!$C$100:$Y$195,19,0)),"",VLOOKUP('Choose Housekeeping Genes'!$C18,Calculations!$C$100:$Y$195,19,0))</f>
        <v/>
      </c>
      <c r="AP115" s="62" t="str">
        <f>IF(ISERROR(VLOOKUP('Choose Housekeeping Genes'!$C18,Calculations!$C$100:$Y$195,20,0)),"",VLOOKUP('Choose Housekeeping Genes'!$C18,Calculations!$C$100:$Y$195,20,0))</f>
        <v/>
      </c>
      <c r="AQ115" s="62" t="str">
        <f>IF(ISERROR(VLOOKUP('Choose Housekeeping Genes'!$C18,Calculations!$C$100:$Y$195,21,0)),"",VLOOKUP('Choose Housekeeping Genes'!$C18,Calculations!$C$100:$Y$195,21,0))</f>
        <v/>
      </c>
      <c r="AR115" s="62" t="str">
        <f>IF(ISERROR(VLOOKUP('Choose Housekeeping Genes'!$C18,Calculations!$C$100:$Y$195,22,0)),"",VLOOKUP('Choose Housekeeping Genes'!$C18,Calculations!$C$100:$Y$195,22,0))</f>
        <v/>
      </c>
      <c r="AS115" s="62" t="str">
        <f>IF(ISERROR(VLOOKUP('Choose Housekeeping Genes'!$C18,Calculations!$C$100:$Y$195,23,0)),"",VLOOKUP('Choose Housekeeping Genes'!$C18,Calculations!$C$100:$Y$195,23,0))</f>
        <v/>
      </c>
      <c r="AT115" s="74">
        <f t="shared" si="106"/>
        <v>9.5816666666666706</v>
      </c>
      <c r="AU115" s="74">
        <f t="shared" si="107"/>
        <v>9.68333333333333</v>
      </c>
      <c r="AV115" s="74">
        <f t="shared" si="108"/>
        <v>9.2066666666666634</v>
      </c>
      <c r="AW115" s="74" t="str">
        <f t="shared" si="109"/>
        <v/>
      </c>
      <c r="AX115" s="74" t="str">
        <f t="shared" si="110"/>
        <v/>
      </c>
      <c r="AY115" s="74" t="str">
        <f t="shared" si="111"/>
        <v/>
      </c>
      <c r="AZ115" s="74" t="str">
        <f t="shared" si="112"/>
        <v/>
      </c>
      <c r="BA115" s="74" t="str">
        <f t="shared" si="113"/>
        <v/>
      </c>
      <c r="BB115" s="74" t="str">
        <f t="shared" si="114"/>
        <v/>
      </c>
      <c r="BC115" s="74" t="str">
        <f t="shared" si="115"/>
        <v/>
      </c>
      <c r="BD115" s="74">
        <f t="shared" si="117"/>
        <v>4.5133333333333319</v>
      </c>
      <c r="BE115" s="74">
        <f t="shared" si="118"/>
        <v>4.1316666666666677</v>
      </c>
      <c r="BF115" s="74">
        <f t="shared" si="119"/>
        <v>4.2749999999999986</v>
      </c>
      <c r="BG115" s="74" t="str">
        <f t="shared" si="120"/>
        <v/>
      </c>
      <c r="BH115" s="74" t="str">
        <f t="shared" si="121"/>
        <v/>
      </c>
      <c r="BI115" s="74" t="str">
        <f t="shared" si="122"/>
        <v/>
      </c>
      <c r="BJ115" s="74" t="str">
        <f t="shared" si="123"/>
        <v/>
      </c>
      <c r="BK115" s="74" t="str">
        <f t="shared" si="124"/>
        <v/>
      </c>
      <c r="BL115" s="74" t="str">
        <f t="shared" si="125"/>
        <v/>
      </c>
      <c r="BM115" s="74" t="str">
        <f t="shared" si="126"/>
        <v/>
      </c>
      <c r="BN115" s="62">
        <f t="shared" si="127"/>
        <v>9.4905555555555541</v>
      </c>
      <c r="BO115" s="62">
        <f t="shared" si="128"/>
        <v>4.3066666666666658</v>
      </c>
      <c r="BP115" s="9">
        <f t="shared" si="86"/>
        <v>1.3050613405422478E-3</v>
      </c>
      <c r="BQ115" s="9">
        <f t="shared" si="87"/>
        <v>1.2162593968347911E-3</v>
      </c>
      <c r="BR115" s="9">
        <f t="shared" si="88"/>
        <v>1.6924551676610669E-3</v>
      </c>
      <c r="BS115" s="9" t="str">
        <f t="shared" si="89"/>
        <v/>
      </c>
      <c r="BT115" s="9" t="str">
        <f t="shared" si="90"/>
        <v/>
      </c>
      <c r="BU115" s="9" t="str">
        <f t="shared" si="91"/>
        <v/>
      </c>
      <c r="BV115" s="9" t="str">
        <f t="shared" si="92"/>
        <v/>
      </c>
      <c r="BW115" s="9" t="str">
        <f t="shared" si="93"/>
        <v/>
      </c>
      <c r="BX115" s="9" t="str">
        <f t="shared" si="94"/>
        <v/>
      </c>
      <c r="BY115" s="9" t="str">
        <f t="shared" si="95"/>
        <v/>
      </c>
      <c r="BZ115" s="9">
        <f t="shared" si="96"/>
        <v>4.3787614527727156E-2</v>
      </c>
      <c r="CA115" s="9">
        <f t="shared" si="97"/>
        <v>5.7048522518866294E-2</v>
      </c>
      <c r="CB115" s="9">
        <f t="shared" si="98"/>
        <v>5.1653144884638298E-2</v>
      </c>
      <c r="CC115" s="9" t="str">
        <f t="shared" si="99"/>
        <v/>
      </c>
      <c r="CD115" s="9" t="str">
        <f t="shared" si="100"/>
        <v/>
      </c>
      <c r="CE115" s="9" t="str">
        <f t="shared" si="101"/>
        <v/>
      </c>
      <c r="CF115" s="9" t="str">
        <f t="shared" si="102"/>
        <v/>
      </c>
      <c r="CG115" s="9" t="str">
        <f t="shared" si="103"/>
        <v/>
      </c>
      <c r="CH115" s="9" t="str">
        <f t="shared" si="104"/>
        <v/>
      </c>
      <c r="CI115" s="9" t="str">
        <f t="shared" si="105"/>
        <v/>
      </c>
    </row>
    <row r="116" spans="1:87">
      <c r="A116" s="188"/>
      <c r="B116" s="57" t="str">
        <f>IF('Gene Table'!D115="","",'Gene Table'!D115)</f>
        <v>NM_003873</v>
      </c>
      <c r="C116" s="57" t="s">
        <v>1758</v>
      </c>
      <c r="D116" s="60">
        <f>IF(SUM('Test Sample Data'!D$3:D$98)&gt;10,IF(AND(ISNUMBER('Test Sample Data'!D115),'Test Sample Data'!D115&lt;$B$1, 'Test Sample Data'!D115&gt;0),'Test Sample Data'!D115,$B$1),"")</f>
        <v>24.03</v>
      </c>
      <c r="E116" s="60">
        <f>IF(SUM('Test Sample Data'!E$3:E$98)&gt;10,IF(AND(ISNUMBER('Test Sample Data'!E115),'Test Sample Data'!E115&lt;$B$1, 'Test Sample Data'!E115&gt;0),'Test Sample Data'!E115,$B$1),"")</f>
        <v>24.13</v>
      </c>
      <c r="F116" s="60">
        <f>IF(SUM('Test Sample Data'!F$3:F$98)&gt;10,IF(AND(ISNUMBER('Test Sample Data'!F115),'Test Sample Data'!F115&lt;$B$1, 'Test Sample Data'!F115&gt;0),'Test Sample Data'!F115,$B$1),"")</f>
        <v>24.02</v>
      </c>
      <c r="G116" s="60" t="str">
        <f>IF(SUM('Test Sample Data'!G$3:G$98)&gt;10,IF(AND(ISNUMBER('Test Sample Data'!G115),'Test Sample Data'!G115&lt;$B$1, 'Test Sample Data'!G115&gt;0),'Test Sample Data'!G115,$B$1),"")</f>
        <v/>
      </c>
      <c r="H116" s="60" t="str">
        <f>IF(SUM('Test Sample Data'!H$3:H$98)&gt;10,IF(AND(ISNUMBER('Test Sample Data'!H115),'Test Sample Data'!H115&lt;$B$1, 'Test Sample Data'!H115&gt;0),'Test Sample Data'!H115,$B$1),"")</f>
        <v/>
      </c>
      <c r="I116" s="60" t="str">
        <f>IF(SUM('Test Sample Data'!I$3:I$98)&gt;10,IF(AND(ISNUMBER('Test Sample Data'!I115),'Test Sample Data'!I115&lt;$B$1, 'Test Sample Data'!I115&gt;0),'Test Sample Data'!I115,$B$1),"")</f>
        <v/>
      </c>
      <c r="J116" s="60" t="str">
        <f>IF(SUM('Test Sample Data'!J$3:J$98)&gt;10,IF(AND(ISNUMBER('Test Sample Data'!J115),'Test Sample Data'!J115&lt;$B$1, 'Test Sample Data'!J115&gt;0),'Test Sample Data'!J115,$B$1),"")</f>
        <v/>
      </c>
      <c r="K116" s="60" t="str">
        <f>IF(SUM('Test Sample Data'!K$3:K$98)&gt;10,IF(AND(ISNUMBER('Test Sample Data'!K115),'Test Sample Data'!K115&lt;$B$1, 'Test Sample Data'!K115&gt;0),'Test Sample Data'!K115,$B$1),"")</f>
        <v/>
      </c>
      <c r="L116" s="60" t="str">
        <f>IF(SUM('Test Sample Data'!L$3:L$98)&gt;10,IF(AND(ISNUMBER('Test Sample Data'!L115),'Test Sample Data'!L115&lt;$B$1, 'Test Sample Data'!L115&gt;0),'Test Sample Data'!L115,$B$1),"")</f>
        <v/>
      </c>
      <c r="M116" s="60" t="str">
        <f>IF(SUM('Test Sample Data'!M$3:M$98)&gt;10,IF(AND(ISNUMBER('Test Sample Data'!M115),'Test Sample Data'!M115&lt;$B$1, 'Test Sample Data'!M115&gt;0),'Test Sample Data'!M115,$B$1),"")</f>
        <v/>
      </c>
      <c r="N116" s="60" t="str">
        <f>'Gene Table'!D115</f>
        <v>NM_003873</v>
      </c>
      <c r="O116" s="57" t="s">
        <v>1758</v>
      </c>
      <c r="P116" s="60">
        <f>IF(SUM('Control Sample Data'!D$3:D$98)&gt;10,IF(AND(ISNUMBER('Control Sample Data'!D115),'Control Sample Data'!D115&lt;$B$1, 'Control Sample Data'!D115&gt;0),'Control Sample Data'!D115,$B$1),"")</f>
        <v>34.200000000000003</v>
      </c>
      <c r="Q116" s="60">
        <f>IF(SUM('Control Sample Data'!E$3:E$98)&gt;10,IF(AND(ISNUMBER('Control Sample Data'!E115),'Control Sample Data'!E115&lt;$B$1, 'Control Sample Data'!E115&gt;0),'Control Sample Data'!E115,$B$1),"")</f>
        <v>34.06</v>
      </c>
      <c r="R116" s="60">
        <f>IF(SUM('Control Sample Data'!F$3:F$98)&gt;10,IF(AND(ISNUMBER('Control Sample Data'!F115),'Control Sample Data'!F115&lt;$B$1, 'Control Sample Data'!F115&gt;0),'Control Sample Data'!F115,$B$1),"")</f>
        <v>34.04</v>
      </c>
      <c r="S116" s="60" t="str">
        <f>IF(SUM('Control Sample Data'!G$3:G$98)&gt;10,IF(AND(ISNUMBER('Control Sample Data'!G115),'Control Sample Data'!G115&lt;$B$1, 'Control Sample Data'!G115&gt;0),'Control Sample Data'!G115,$B$1),"")</f>
        <v/>
      </c>
      <c r="T116" s="60" t="str">
        <f>IF(SUM('Control Sample Data'!H$3:H$98)&gt;10,IF(AND(ISNUMBER('Control Sample Data'!H115),'Control Sample Data'!H115&lt;$B$1, 'Control Sample Data'!H115&gt;0),'Control Sample Data'!H115,$B$1),"")</f>
        <v/>
      </c>
      <c r="U116" s="60" t="str">
        <f>IF(SUM('Control Sample Data'!I$3:I$98)&gt;10,IF(AND(ISNUMBER('Control Sample Data'!I115),'Control Sample Data'!I115&lt;$B$1, 'Control Sample Data'!I115&gt;0),'Control Sample Data'!I115,$B$1),"")</f>
        <v/>
      </c>
      <c r="V116" s="60" t="str">
        <f>IF(SUM('Control Sample Data'!J$3:J$98)&gt;10,IF(AND(ISNUMBER('Control Sample Data'!J115),'Control Sample Data'!J115&lt;$B$1, 'Control Sample Data'!J115&gt;0),'Control Sample Data'!J115,$B$1),"")</f>
        <v/>
      </c>
      <c r="W116" s="60" t="str">
        <f>IF(SUM('Control Sample Data'!K$3:K$98)&gt;10,IF(AND(ISNUMBER('Control Sample Data'!K115),'Control Sample Data'!K115&lt;$B$1, 'Control Sample Data'!K115&gt;0),'Control Sample Data'!K115,$B$1),"")</f>
        <v/>
      </c>
      <c r="X116" s="60" t="str">
        <f>IF(SUM('Control Sample Data'!L$3:L$98)&gt;10,IF(AND(ISNUMBER('Control Sample Data'!L115),'Control Sample Data'!L115&lt;$B$1, 'Control Sample Data'!L115&gt;0),'Control Sample Data'!L115,$B$1),"")</f>
        <v/>
      </c>
      <c r="Y116" s="95" t="str">
        <f>IF(SUM('Control Sample Data'!M$3:M$98)&gt;10,IF(AND(ISNUMBER('Control Sample Data'!M115),'Control Sample Data'!M115&lt;$B$1, 'Control Sample Data'!M115&gt;0),'Control Sample Data'!M115,$B$1),"")</f>
        <v/>
      </c>
      <c r="Z116" s="62" t="str">
        <f>IF(ISERROR(VLOOKUP('Choose Housekeeping Genes'!$C19,Calculations!$C$100:$M$195,2,0)),"",VLOOKUP('Choose Housekeeping Genes'!$C19,Calculations!$C$100:$M$195,2,0))</f>
        <v/>
      </c>
      <c r="AA116" s="62" t="str">
        <f>IF(ISERROR(VLOOKUP('Choose Housekeeping Genes'!$C19,Calculations!$C$100:$M$195,3,0)),"",VLOOKUP('Choose Housekeeping Genes'!$C19,Calculations!$C$100:$M$195,3,0))</f>
        <v/>
      </c>
      <c r="AB116" s="62" t="str">
        <f>IF(ISERROR(VLOOKUP('Choose Housekeeping Genes'!$C19,Calculations!$C$100:$M$195,4,0)),"",VLOOKUP('Choose Housekeeping Genes'!$C19,Calculations!$C$100:$M$195,4,0))</f>
        <v/>
      </c>
      <c r="AC116" s="62" t="str">
        <f>IF(ISERROR(VLOOKUP('Choose Housekeeping Genes'!$C19,Calculations!$C$100:$M$195,5,0)),"",VLOOKUP('Choose Housekeeping Genes'!$C19,Calculations!$C$100:$M$195,5,0))</f>
        <v/>
      </c>
      <c r="AD116" s="62" t="str">
        <f>IF(ISERROR(VLOOKUP('Choose Housekeeping Genes'!$C19,Calculations!$C$100:$M$195,6,0)),"",VLOOKUP('Choose Housekeeping Genes'!$C19,Calculations!$C$100:$M$195,6,0))</f>
        <v/>
      </c>
      <c r="AE116" s="62" t="str">
        <f>IF(ISERROR(VLOOKUP('Choose Housekeeping Genes'!$C19,Calculations!$C$100:$M$195,7,0)),"",VLOOKUP('Choose Housekeeping Genes'!$C19,Calculations!$C$100:$M$195,7,0))</f>
        <v/>
      </c>
      <c r="AF116" s="62" t="str">
        <f>IF(ISERROR(VLOOKUP('Choose Housekeeping Genes'!$C19,Calculations!$C$100:$M$195,8,0)),"",VLOOKUP('Choose Housekeeping Genes'!$C19,Calculations!$C$100:$M$195,8,0))</f>
        <v/>
      </c>
      <c r="AG116" s="62" t="str">
        <f>IF(ISERROR(VLOOKUP('Choose Housekeeping Genes'!$C19,Calculations!$C$100:$M$195,9,0)),"",VLOOKUP('Choose Housekeeping Genes'!$C19,Calculations!$C$100:$M$195,9,0))</f>
        <v/>
      </c>
      <c r="AH116" s="62" t="str">
        <f>IF(ISERROR(VLOOKUP('Choose Housekeeping Genes'!$C19,Calculations!$C$100:$M$195,10,0)),"",VLOOKUP('Choose Housekeeping Genes'!$C19,Calculations!$C$100:$M$195,10,0))</f>
        <v/>
      </c>
      <c r="AI116" s="62" t="str">
        <f>IF(ISERROR(VLOOKUP('Choose Housekeeping Genes'!$C19,Calculations!$C$100:$M$195,11,0)),"",VLOOKUP('Choose Housekeeping Genes'!$C19,Calculations!$C$100:$M$195,11,0))</f>
        <v/>
      </c>
      <c r="AJ116" s="62" t="str">
        <f>IF(ISERROR(VLOOKUP('Choose Housekeeping Genes'!$C19,Calculations!$C$100:$Y$195,14,0)),"",VLOOKUP('Choose Housekeeping Genes'!$C19,Calculations!$C$100:$Y$195,14,0))</f>
        <v/>
      </c>
      <c r="AK116" s="62" t="str">
        <f>IF(ISERROR(VLOOKUP('Choose Housekeeping Genes'!$C19,Calculations!$C$100:$Y$195,15,0)),"",VLOOKUP('Choose Housekeeping Genes'!$C19,Calculations!$C$100:$Y$195,15,0))</f>
        <v/>
      </c>
      <c r="AL116" s="62" t="str">
        <f>IF(ISERROR(VLOOKUP('Choose Housekeeping Genes'!$C19,Calculations!$C$100:$Y$195,16,0)),"",VLOOKUP('Choose Housekeeping Genes'!$C19,Calculations!$C$100:$Y$195,16,0))</f>
        <v/>
      </c>
      <c r="AM116" s="62" t="str">
        <f>IF(ISERROR(VLOOKUP('Choose Housekeeping Genes'!$C19,Calculations!$C$100:$Y$195,17,0)),"",VLOOKUP('Choose Housekeeping Genes'!$C19,Calculations!$C$100:$Y$195,17,0))</f>
        <v/>
      </c>
      <c r="AN116" s="62" t="str">
        <f>IF(ISERROR(VLOOKUP('Choose Housekeeping Genes'!$C19,Calculations!$C$100:$Y$195,18,0)),"",VLOOKUP('Choose Housekeeping Genes'!$C19,Calculations!$C$100:$Y$195,18,0))</f>
        <v/>
      </c>
      <c r="AO116" s="62" t="str">
        <f>IF(ISERROR(VLOOKUP('Choose Housekeeping Genes'!$C19,Calculations!$C$100:$Y$195,19,0)),"",VLOOKUP('Choose Housekeeping Genes'!$C19,Calculations!$C$100:$Y$195,19,0))</f>
        <v/>
      </c>
      <c r="AP116" s="62" t="str">
        <f>IF(ISERROR(VLOOKUP('Choose Housekeeping Genes'!$C19,Calculations!$C$100:$Y$195,20,0)),"",VLOOKUP('Choose Housekeeping Genes'!$C19,Calculations!$C$100:$Y$195,20,0))</f>
        <v/>
      </c>
      <c r="AQ116" s="62" t="str">
        <f>IF(ISERROR(VLOOKUP('Choose Housekeeping Genes'!$C19,Calculations!$C$100:$Y$195,21,0)),"",VLOOKUP('Choose Housekeeping Genes'!$C19,Calculations!$C$100:$Y$195,21,0))</f>
        <v/>
      </c>
      <c r="AR116" s="62" t="str">
        <f>IF(ISERROR(VLOOKUP('Choose Housekeeping Genes'!$C19,Calculations!$C$100:$Y$195,22,0)),"",VLOOKUP('Choose Housekeeping Genes'!$C19,Calculations!$C$100:$Y$195,22,0))</f>
        <v/>
      </c>
      <c r="AS116" s="62" t="str">
        <f>IF(ISERROR(VLOOKUP('Choose Housekeeping Genes'!$C19,Calculations!$C$100:$Y$195,23,0)),"",VLOOKUP('Choose Housekeeping Genes'!$C19,Calculations!$C$100:$Y$195,23,0))</f>
        <v/>
      </c>
      <c r="AT116" s="74">
        <f t="shared" si="106"/>
        <v>0.51166666666667027</v>
      </c>
      <c r="AU116" s="74">
        <f t="shared" si="107"/>
        <v>0.52333333333332988</v>
      </c>
      <c r="AV116" s="74">
        <f t="shared" si="108"/>
        <v>0.39666666666666472</v>
      </c>
      <c r="AW116" s="74" t="str">
        <f t="shared" si="109"/>
        <v/>
      </c>
      <c r="AX116" s="74" t="str">
        <f t="shared" si="110"/>
        <v/>
      </c>
      <c r="AY116" s="74" t="str">
        <f t="shared" si="111"/>
        <v/>
      </c>
      <c r="AZ116" s="74" t="str">
        <f t="shared" si="112"/>
        <v/>
      </c>
      <c r="BA116" s="74" t="str">
        <f t="shared" si="113"/>
        <v/>
      </c>
      <c r="BB116" s="74" t="str">
        <f t="shared" si="114"/>
        <v/>
      </c>
      <c r="BC116" s="74" t="str">
        <f t="shared" si="115"/>
        <v/>
      </c>
      <c r="BD116" s="74">
        <f t="shared" si="117"/>
        <v>10.423333333333336</v>
      </c>
      <c r="BE116" s="74">
        <f t="shared" si="118"/>
        <v>9.7516666666666687</v>
      </c>
      <c r="BF116" s="74">
        <f t="shared" si="119"/>
        <v>9.634999999999998</v>
      </c>
      <c r="BG116" s="74" t="str">
        <f t="shared" si="120"/>
        <v/>
      </c>
      <c r="BH116" s="74" t="str">
        <f t="shared" si="121"/>
        <v/>
      </c>
      <c r="BI116" s="74" t="str">
        <f t="shared" si="122"/>
        <v/>
      </c>
      <c r="BJ116" s="74" t="str">
        <f t="shared" si="123"/>
        <v/>
      </c>
      <c r="BK116" s="74" t="str">
        <f t="shared" si="124"/>
        <v/>
      </c>
      <c r="BL116" s="74" t="str">
        <f t="shared" si="125"/>
        <v/>
      </c>
      <c r="BM116" s="74" t="str">
        <f t="shared" si="126"/>
        <v/>
      </c>
      <c r="BN116" s="62">
        <f t="shared" si="127"/>
        <v>0.4772222222222216</v>
      </c>
      <c r="BO116" s="62">
        <f t="shared" si="128"/>
        <v>9.9366666666666674</v>
      </c>
      <c r="BP116" s="9">
        <f t="shared" si="86"/>
        <v>0.70141166710716585</v>
      </c>
      <c r="BQ116" s="9">
        <f t="shared" si="87"/>
        <v>0.6957624220892098</v>
      </c>
      <c r="BR116" s="9">
        <f t="shared" si="88"/>
        <v>0.75961133211780063</v>
      </c>
      <c r="BS116" s="9" t="str">
        <f t="shared" si="89"/>
        <v/>
      </c>
      <c r="BT116" s="9" t="str">
        <f t="shared" si="90"/>
        <v/>
      </c>
      <c r="BU116" s="9" t="str">
        <f t="shared" si="91"/>
        <v/>
      </c>
      <c r="BV116" s="9" t="str">
        <f t="shared" si="92"/>
        <v/>
      </c>
      <c r="BW116" s="9" t="str">
        <f t="shared" si="93"/>
        <v/>
      </c>
      <c r="BX116" s="9" t="str">
        <f t="shared" si="94"/>
        <v/>
      </c>
      <c r="BY116" s="9" t="str">
        <f t="shared" si="95"/>
        <v/>
      </c>
      <c r="BZ116" s="9">
        <f t="shared" si="96"/>
        <v>7.2822236350115978E-4</v>
      </c>
      <c r="CA116" s="9">
        <f t="shared" si="97"/>
        <v>1.1599942210144118E-3</v>
      </c>
      <c r="CB116" s="9">
        <f t="shared" si="98"/>
        <v>1.2576969038181906E-3</v>
      </c>
      <c r="CC116" s="9" t="str">
        <f t="shared" si="99"/>
        <v/>
      </c>
      <c r="CD116" s="9" t="str">
        <f t="shared" si="100"/>
        <v/>
      </c>
      <c r="CE116" s="9" t="str">
        <f t="shared" si="101"/>
        <v/>
      </c>
      <c r="CF116" s="9" t="str">
        <f t="shared" si="102"/>
        <v/>
      </c>
      <c r="CG116" s="9" t="str">
        <f t="shared" si="103"/>
        <v/>
      </c>
      <c r="CH116" s="9" t="str">
        <f t="shared" si="104"/>
        <v/>
      </c>
      <c r="CI116" s="9" t="str">
        <f t="shared" si="105"/>
        <v/>
      </c>
    </row>
    <row r="117" spans="1:87">
      <c r="A117" s="188"/>
      <c r="B117" s="57" t="str">
        <f>IF('Gene Table'!D116="","",'Gene Table'!D116)</f>
        <v>NM_000071</v>
      </c>
      <c r="C117" s="57" t="s">
        <v>1759</v>
      </c>
      <c r="D117" s="60">
        <f>IF(SUM('Test Sample Data'!D$3:D$98)&gt;10,IF(AND(ISNUMBER('Test Sample Data'!D116),'Test Sample Data'!D116&lt;$B$1, 'Test Sample Data'!D116&gt;0),'Test Sample Data'!D116,$B$1),"")</f>
        <v>26.73</v>
      </c>
      <c r="E117" s="60">
        <f>IF(SUM('Test Sample Data'!E$3:E$98)&gt;10,IF(AND(ISNUMBER('Test Sample Data'!E116),'Test Sample Data'!E116&lt;$B$1, 'Test Sample Data'!E116&gt;0),'Test Sample Data'!E116,$B$1),"")</f>
        <v>27.1</v>
      </c>
      <c r="F117" s="60">
        <f>IF(SUM('Test Sample Data'!F$3:F$98)&gt;10,IF(AND(ISNUMBER('Test Sample Data'!F116),'Test Sample Data'!F116&lt;$B$1, 'Test Sample Data'!F116&gt;0),'Test Sample Data'!F116,$B$1),"")</f>
        <v>26.83</v>
      </c>
      <c r="G117" s="60" t="str">
        <f>IF(SUM('Test Sample Data'!G$3:G$98)&gt;10,IF(AND(ISNUMBER('Test Sample Data'!G116),'Test Sample Data'!G116&lt;$B$1, 'Test Sample Data'!G116&gt;0),'Test Sample Data'!G116,$B$1),"")</f>
        <v/>
      </c>
      <c r="H117" s="60" t="str">
        <f>IF(SUM('Test Sample Data'!H$3:H$98)&gt;10,IF(AND(ISNUMBER('Test Sample Data'!H116),'Test Sample Data'!H116&lt;$B$1, 'Test Sample Data'!H116&gt;0),'Test Sample Data'!H116,$B$1),"")</f>
        <v/>
      </c>
      <c r="I117" s="60" t="str">
        <f>IF(SUM('Test Sample Data'!I$3:I$98)&gt;10,IF(AND(ISNUMBER('Test Sample Data'!I116),'Test Sample Data'!I116&lt;$B$1, 'Test Sample Data'!I116&gt;0),'Test Sample Data'!I116,$B$1),"")</f>
        <v/>
      </c>
      <c r="J117" s="60" t="str">
        <f>IF(SUM('Test Sample Data'!J$3:J$98)&gt;10,IF(AND(ISNUMBER('Test Sample Data'!J116),'Test Sample Data'!J116&lt;$B$1, 'Test Sample Data'!J116&gt;0),'Test Sample Data'!J116,$B$1),"")</f>
        <v/>
      </c>
      <c r="K117" s="60" t="str">
        <f>IF(SUM('Test Sample Data'!K$3:K$98)&gt;10,IF(AND(ISNUMBER('Test Sample Data'!K116),'Test Sample Data'!K116&lt;$B$1, 'Test Sample Data'!K116&gt;0),'Test Sample Data'!K116,$B$1),"")</f>
        <v/>
      </c>
      <c r="L117" s="60" t="str">
        <f>IF(SUM('Test Sample Data'!L$3:L$98)&gt;10,IF(AND(ISNUMBER('Test Sample Data'!L116),'Test Sample Data'!L116&lt;$B$1, 'Test Sample Data'!L116&gt;0),'Test Sample Data'!L116,$B$1),"")</f>
        <v/>
      </c>
      <c r="M117" s="60" t="str">
        <f>IF(SUM('Test Sample Data'!M$3:M$98)&gt;10,IF(AND(ISNUMBER('Test Sample Data'!M116),'Test Sample Data'!M116&lt;$B$1, 'Test Sample Data'!M116&gt;0),'Test Sample Data'!M116,$B$1),"")</f>
        <v/>
      </c>
      <c r="N117" s="60" t="str">
        <f>'Gene Table'!D116</f>
        <v>NM_000071</v>
      </c>
      <c r="O117" s="57" t="s">
        <v>1759</v>
      </c>
      <c r="P117" s="60">
        <f>IF(SUM('Control Sample Data'!D$3:D$98)&gt;10,IF(AND(ISNUMBER('Control Sample Data'!D116),'Control Sample Data'!D116&lt;$B$1, 'Control Sample Data'!D116&gt;0),'Control Sample Data'!D116,$B$1),"")</f>
        <v>26.28</v>
      </c>
      <c r="Q117" s="60">
        <f>IF(SUM('Control Sample Data'!E$3:E$98)&gt;10,IF(AND(ISNUMBER('Control Sample Data'!E116),'Control Sample Data'!E116&lt;$B$1, 'Control Sample Data'!E116&gt;0),'Control Sample Data'!E116,$B$1),"")</f>
        <v>26.33</v>
      </c>
      <c r="R117" s="60">
        <f>IF(SUM('Control Sample Data'!F$3:F$98)&gt;10,IF(AND(ISNUMBER('Control Sample Data'!F116),'Control Sample Data'!F116&lt;$B$1, 'Control Sample Data'!F116&gt;0),'Control Sample Data'!F116,$B$1),"")</f>
        <v>26.52</v>
      </c>
      <c r="S117" s="60" t="str">
        <f>IF(SUM('Control Sample Data'!G$3:G$98)&gt;10,IF(AND(ISNUMBER('Control Sample Data'!G116),'Control Sample Data'!G116&lt;$B$1, 'Control Sample Data'!G116&gt;0),'Control Sample Data'!G116,$B$1),"")</f>
        <v/>
      </c>
      <c r="T117" s="60" t="str">
        <f>IF(SUM('Control Sample Data'!H$3:H$98)&gt;10,IF(AND(ISNUMBER('Control Sample Data'!H116),'Control Sample Data'!H116&lt;$B$1, 'Control Sample Data'!H116&gt;0),'Control Sample Data'!H116,$B$1),"")</f>
        <v/>
      </c>
      <c r="U117" s="60" t="str">
        <f>IF(SUM('Control Sample Data'!I$3:I$98)&gt;10,IF(AND(ISNUMBER('Control Sample Data'!I116),'Control Sample Data'!I116&lt;$B$1, 'Control Sample Data'!I116&gt;0),'Control Sample Data'!I116,$B$1),"")</f>
        <v/>
      </c>
      <c r="V117" s="60" t="str">
        <f>IF(SUM('Control Sample Data'!J$3:J$98)&gt;10,IF(AND(ISNUMBER('Control Sample Data'!J116),'Control Sample Data'!J116&lt;$B$1, 'Control Sample Data'!J116&gt;0),'Control Sample Data'!J116,$B$1),"")</f>
        <v/>
      </c>
      <c r="W117" s="60" t="str">
        <f>IF(SUM('Control Sample Data'!K$3:K$98)&gt;10,IF(AND(ISNUMBER('Control Sample Data'!K116),'Control Sample Data'!K116&lt;$B$1, 'Control Sample Data'!K116&gt;0),'Control Sample Data'!K116,$B$1),"")</f>
        <v/>
      </c>
      <c r="X117" s="60" t="str">
        <f>IF(SUM('Control Sample Data'!L$3:L$98)&gt;10,IF(AND(ISNUMBER('Control Sample Data'!L116),'Control Sample Data'!L116&lt;$B$1, 'Control Sample Data'!L116&gt;0),'Control Sample Data'!L116,$B$1),"")</f>
        <v/>
      </c>
      <c r="Y117" s="95" t="str">
        <f>IF(SUM('Control Sample Data'!M$3:M$98)&gt;10,IF(AND(ISNUMBER('Control Sample Data'!M116),'Control Sample Data'!M116&lt;$B$1, 'Control Sample Data'!M116&gt;0),'Control Sample Data'!M116,$B$1),"")</f>
        <v/>
      </c>
      <c r="Z117" s="62" t="str">
        <f>IF(ISERROR(VLOOKUP('Choose Housekeeping Genes'!$C20,Calculations!$C$100:$M$195,2,0)),"",VLOOKUP('Choose Housekeeping Genes'!$C20,Calculations!$C$100:$M$195,2,0))</f>
        <v/>
      </c>
      <c r="AA117" s="62" t="str">
        <f>IF(ISERROR(VLOOKUP('Choose Housekeeping Genes'!$C20,Calculations!$C$100:$M$195,3,0)),"",VLOOKUP('Choose Housekeeping Genes'!$C20,Calculations!$C$100:$M$195,3,0))</f>
        <v/>
      </c>
      <c r="AB117" s="62" t="str">
        <f>IF(ISERROR(VLOOKUP('Choose Housekeeping Genes'!$C20,Calculations!$C$100:$M$195,4,0)),"",VLOOKUP('Choose Housekeeping Genes'!$C20,Calculations!$C$100:$M$195,4,0))</f>
        <v/>
      </c>
      <c r="AC117" s="62" t="str">
        <f>IF(ISERROR(VLOOKUP('Choose Housekeeping Genes'!$C20,Calculations!$C$100:$M$195,5,0)),"",VLOOKUP('Choose Housekeeping Genes'!$C20,Calculations!$C$100:$M$195,5,0))</f>
        <v/>
      </c>
      <c r="AD117" s="62" t="str">
        <f>IF(ISERROR(VLOOKUP('Choose Housekeeping Genes'!$C20,Calculations!$C$100:$M$195,6,0)),"",VLOOKUP('Choose Housekeeping Genes'!$C20,Calculations!$C$100:$M$195,6,0))</f>
        <v/>
      </c>
      <c r="AE117" s="62" t="str">
        <f>IF(ISERROR(VLOOKUP('Choose Housekeeping Genes'!$C20,Calculations!$C$100:$M$195,7,0)),"",VLOOKUP('Choose Housekeeping Genes'!$C20,Calculations!$C$100:$M$195,7,0))</f>
        <v/>
      </c>
      <c r="AF117" s="62" t="str">
        <f>IF(ISERROR(VLOOKUP('Choose Housekeeping Genes'!$C20,Calculations!$C$100:$M$195,8,0)),"",VLOOKUP('Choose Housekeeping Genes'!$C20,Calculations!$C$100:$M$195,8,0))</f>
        <v/>
      </c>
      <c r="AG117" s="62" t="str">
        <f>IF(ISERROR(VLOOKUP('Choose Housekeeping Genes'!$C20,Calculations!$C$100:$M$195,9,0)),"",VLOOKUP('Choose Housekeeping Genes'!$C20,Calculations!$C$100:$M$195,9,0))</f>
        <v/>
      </c>
      <c r="AH117" s="62" t="str">
        <f>IF(ISERROR(VLOOKUP('Choose Housekeeping Genes'!$C20,Calculations!$C$100:$M$195,10,0)),"",VLOOKUP('Choose Housekeeping Genes'!$C20,Calculations!$C$100:$M$195,10,0))</f>
        <v/>
      </c>
      <c r="AI117" s="62" t="str">
        <f>IF(ISERROR(VLOOKUP('Choose Housekeeping Genes'!$C20,Calculations!$C$100:$M$195,11,0)),"",VLOOKUP('Choose Housekeeping Genes'!$C20,Calculations!$C$100:$M$195,11,0))</f>
        <v/>
      </c>
      <c r="AJ117" s="62" t="str">
        <f>IF(ISERROR(VLOOKUP('Choose Housekeeping Genes'!$C20,Calculations!$C$100:$Y$195,14,0)),"",VLOOKUP('Choose Housekeeping Genes'!$C20,Calculations!$C$100:$Y$195,14,0))</f>
        <v/>
      </c>
      <c r="AK117" s="62" t="str">
        <f>IF(ISERROR(VLOOKUP('Choose Housekeeping Genes'!$C20,Calculations!$C$100:$Y$195,15,0)),"",VLOOKUP('Choose Housekeeping Genes'!$C20,Calculations!$C$100:$Y$195,15,0))</f>
        <v/>
      </c>
      <c r="AL117" s="62" t="str">
        <f>IF(ISERROR(VLOOKUP('Choose Housekeeping Genes'!$C20,Calculations!$C$100:$Y$195,16,0)),"",VLOOKUP('Choose Housekeeping Genes'!$C20,Calculations!$C$100:$Y$195,16,0))</f>
        <v/>
      </c>
      <c r="AM117" s="62" t="str">
        <f>IF(ISERROR(VLOOKUP('Choose Housekeeping Genes'!$C20,Calculations!$C$100:$Y$195,17,0)),"",VLOOKUP('Choose Housekeeping Genes'!$C20,Calculations!$C$100:$Y$195,17,0))</f>
        <v/>
      </c>
      <c r="AN117" s="62" t="str">
        <f>IF(ISERROR(VLOOKUP('Choose Housekeeping Genes'!$C20,Calculations!$C$100:$Y$195,18,0)),"",VLOOKUP('Choose Housekeeping Genes'!$C20,Calculations!$C$100:$Y$195,18,0))</f>
        <v/>
      </c>
      <c r="AO117" s="62" t="str">
        <f>IF(ISERROR(VLOOKUP('Choose Housekeeping Genes'!$C20,Calculations!$C$100:$Y$195,19,0)),"",VLOOKUP('Choose Housekeeping Genes'!$C20,Calculations!$C$100:$Y$195,19,0))</f>
        <v/>
      </c>
      <c r="AP117" s="62" t="str">
        <f>IF(ISERROR(VLOOKUP('Choose Housekeeping Genes'!$C20,Calculations!$C$100:$Y$195,20,0)),"",VLOOKUP('Choose Housekeeping Genes'!$C20,Calculations!$C$100:$Y$195,20,0))</f>
        <v/>
      </c>
      <c r="AQ117" s="62" t="str">
        <f>IF(ISERROR(VLOOKUP('Choose Housekeeping Genes'!$C20,Calculations!$C$100:$Y$195,21,0)),"",VLOOKUP('Choose Housekeeping Genes'!$C20,Calculations!$C$100:$Y$195,21,0))</f>
        <v/>
      </c>
      <c r="AR117" s="62" t="str">
        <f>IF(ISERROR(VLOOKUP('Choose Housekeeping Genes'!$C20,Calculations!$C$100:$Y$195,22,0)),"",VLOOKUP('Choose Housekeeping Genes'!$C20,Calculations!$C$100:$Y$195,22,0))</f>
        <v/>
      </c>
      <c r="AS117" s="62" t="str">
        <f>IF(ISERROR(VLOOKUP('Choose Housekeeping Genes'!$C20,Calculations!$C$100:$Y$195,23,0)),"",VLOOKUP('Choose Housekeeping Genes'!$C20,Calculations!$C$100:$Y$195,23,0))</f>
        <v/>
      </c>
      <c r="AT117" s="74">
        <f t="shared" si="106"/>
        <v>3.2116666666666696</v>
      </c>
      <c r="AU117" s="74">
        <f t="shared" si="107"/>
        <v>3.4933333333333323</v>
      </c>
      <c r="AV117" s="74">
        <f t="shared" si="108"/>
        <v>3.2066666666666634</v>
      </c>
      <c r="AW117" s="74" t="str">
        <f t="shared" si="109"/>
        <v/>
      </c>
      <c r="AX117" s="74" t="str">
        <f t="shared" si="110"/>
        <v/>
      </c>
      <c r="AY117" s="74" t="str">
        <f t="shared" si="111"/>
        <v/>
      </c>
      <c r="AZ117" s="74" t="str">
        <f t="shared" si="112"/>
        <v/>
      </c>
      <c r="BA117" s="74" t="str">
        <f t="shared" si="113"/>
        <v/>
      </c>
      <c r="BB117" s="74" t="str">
        <f t="shared" si="114"/>
        <v/>
      </c>
      <c r="BC117" s="74" t="str">
        <f t="shared" si="115"/>
        <v/>
      </c>
      <c r="BD117" s="74">
        <f t="shared" si="117"/>
        <v>2.5033333333333339</v>
      </c>
      <c r="BE117" s="74">
        <f t="shared" si="118"/>
        <v>2.0216666666666647</v>
      </c>
      <c r="BF117" s="74">
        <f t="shared" si="119"/>
        <v>2.1149999999999984</v>
      </c>
      <c r="BG117" s="74" t="str">
        <f t="shared" si="120"/>
        <v/>
      </c>
      <c r="BH117" s="74" t="str">
        <f t="shared" si="121"/>
        <v/>
      </c>
      <c r="BI117" s="74" t="str">
        <f t="shared" si="122"/>
        <v/>
      </c>
      <c r="BJ117" s="74" t="str">
        <f t="shared" si="123"/>
        <v/>
      </c>
      <c r="BK117" s="74" t="str">
        <f t="shared" si="124"/>
        <v/>
      </c>
      <c r="BL117" s="74" t="str">
        <f t="shared" si="125"/>
        <v/>
      </c>
      <c r="BM117" s="74" t="str">
        <f t="shared" si="126"/>
        <v/>
      </c>
      <c r="BN117" s="62">
        <f t="shared" si="127"/>
        <v>3.3038888888888884</v>
      </c>
      <c r="BO117" s="62">
        <f t="shared" si="128"/>
        <v>2.2133333333333325</v>
      </c>
      <c r="BP117" s="9">
        <f t="shared" si="86"/>
        <v>0.10794238192674151</v>
      </c>
      <c r="BQ117" s="9">
        <f t="shared" si="87"/>
        <v>8.8797733695561043E-2</v>
      </c>
      <c r="BR117" s="9">
        <f t="shared" si="88"/>
        <v>0.10831713073030828</v>
      </c>
      <c r="BS117" s="9" t="str">
        <f t="shared" si="89"/>
        <v/>
      </c>
      <c r="BT117" s="9" t="str">
        <f t="shared" si="90"/>
        <v/>
      </c>
      <c r="BU117" s="9" t="str">
        <f t="shared" si="91"/>
        <v/>
      </c>
      <c r="BV117" s="9" t="str">
        <f t="shared" si="92"/>
        <v/>
      </c>
      <c r="BW117" s="9" t="str">
        <f t="shared" si="93"/>
        <v/>
      </c>
      <c r="BX117" s="9" t="str">
        <f t="shared" si="94"/>
        <v/>
      </c>
      <c r="BY117" s="9" t="str">
        <f t="shared" si="95"/>
        <v/>
      </c>
      <c r="BZ117" s="9">
        <f t="shared" si="96"/>
        <v>0.17636872588975602</v>
      </c>
      <c r="CA117" s="9">
        <f t="shared" si="97"/>
        <v>0.24627350541287721</v>
      </c>
      <c r="CB117" s="9">
        <f t="shared" si="98"/>
        <v>0.23084557768234898</v>
      </c>
      <c r="CC117" s="9" t="str">
        <f t="shared" si="99"/>
        <v/>
      </c>
      <c r="CD117" s="9" t="str">
        <f t="shared" si="100"/>
        <v/>
      </c>
      <c r="CE117" s="9" t="str">
        <f t="shared" si="101"/>
        <v/>
      </c>
      <c r="CF117" s="9" t="str">
        <f t="shared" si="102"/>
        <v/>
      </c>
      <c r="CG117" s="9" t="str">
        <f t="shared" si="103"/>
        <v/>
      </c>
      <c r="CH117" s="9" t="str">
        <f t="shared" si="104"/>
        <v/>
      </c>
      <c r="CI117" s="9" t="str">
        <f t="shared" si="105"/>
        <v/>
      </c>
    </row>
    <row r="118" spans="1:87">
      <c r="A118" s="188"/>
      <c r="B118" s="57" t="str">
        <f>IF('Gene Table'!D117="","",'Gene Table'!D117)</f>
        <v>NM_003786</v>
      </c>
      <c r="C118" s="57" t="s">
        <v>1760</v>
      </c>
      <c r="D118" s="60">
        <f>IF(SUM('Test Sample Data'!D$3:D$98)&gt;10,IF(AND(ISNUMBER('Test Sample Data'!D117),'Test Sample Data'!D117&lt;$B$1, 'Test Sample Data'!D117&gt;0),'Test Sample Data'!D117,$B$1),"")</f>
        <v>35</v>
      </c>
      <c r="E118" s="60">
        <f>IF(SUM('Test Sample Data'!E$3:E$98)&gt;10,IF(AND(ISNUMBER('Test Sample Data'!E117),'Test Sample Data'!E117&lt;$B$1, 'Test Sample Data'!E117&gt;0),'Test Sample Data'!E117,$B$1),"")</f>
        <v>25.16</v>
      </c>
      <c r="F118" s="60">
        <f>IF(SUM('Test Sample Data'!F$3:F$98)&gt;10,IF(AND(ISNUMBER('Test Sample Data'!F117),'Test Sample Data'!F117&lt;$B$1, 'Test Sample Data'!F117&gt;0),'Test Sample Data'!F117,$B$1),"")</f>
        <v>25.14</v>
      </c>
      <c r="G118" s="60" t="str">
        <f>IF(SUM('Test Sample Data'!G$3:G$98)&gt;10,IF(AND(ISNUMBER('Test Sample Data'!G117),'Test Sample Data'!G117&lt;$B$1, 'Test Sample Data'!G117&gt;0),'Test Sample Data'!G117,$B$1),"")</f>
        <v/>
      </c>
      <c r="H118" s="60" t="str">
        <f>IF(SUM('Test Sample Data'!H$3:H$98)&gt;10,IF(AND(ISNUMBER('Test Sample Data'!H117),'Test Sample Data'!H117&lt;$B$1, 'Test Sample Data'!H117&gt;0),'Test Sample Data'!H117,$B$1),"")</f>
        <v/>
      </c>
      <c r="I118" s="60" t="str">
        <f>IF(SUM('Test Sample Data'!I$3:I$98)&gt;10,IF(AND(ISNUMBER('Test Sample Data'!I117),'Test Sample Data'!I117&lt;$B$1, 'Test Sample Data'!I117&gt;0),'Test Sample Data'!I117,$B$1),"")</f>
        <v/>
      </c>
      <c r="J118" s="60" t="str">
        <f>IF(SUM('Test Sample Data'!J$3:J$98)&gt;10,IF(AND(ISNUMBER('Test Sample Data'!J117),'Test Sample Data'!J117&lt;$B$1, 'Test Sample Data'!J117&gt;0),'Test Sample Data'!J117,$B$1),"")</f>
        <v/>
      </c>
      <c r="K118" s="60" t="str">
        <f>IF(SUM('Test Sample Data'!K$3:K$98)&gt;10,IF(AND(ISNUMBER('Test Sample Data'!K117),'Test Sample Data'!K117&lt;$B$1, 'Test Sample Data'!K117&gt;0),'Test Sample Data'!K117,$B$1),"")</f>
        <v/>
      </c>
      <c r="L118" s="60" t="str">
        <f>IF(SUM('Test Sample Data'!L$3:L$98)&gt;10,IF(AND(ISNUMBER('Test Sample Data'!L117),'Test Sample Data'!L117&lt;$B$1, 'Test Sample Data'!L117&gt;0),'Test Sample Data'!L117,$B$1),"")</f>
        <v/>
      </c>
      <c r="M118" s="60" t="str">
        <f>IF(SUM('Test Sample Data'!M$3:M$98)&gt;10,IF(AND(ISNUMBER('Test Sample Data'!M117),'Test Sample Data'!M117&lt;$B$1, 'Test Sample Data'!M117&gt;0),'Test Sample Data'!M117,$B$1),"")</f>
        <v/>
      </c>
      <c r="N118" s="60" t="str">
        <f>'Gene Table'!D117</f>
        <v>NM_003786</v>
      </c>
      <c r="O118" s="57" t="s">
        <v>1760</v>
      </c>
      <c r="P118" s="60">
        <f>IF(SUM('Control Sample Data'!D$3:D$98)&gt;10,IF(AND(ISNUMBER('Control Sample Data'!D117),'Control Sample Data'!D117&lt;$B$1, 'Control Sample Data'!D117&gt;0),'Control Sample Data'!D117,$B$1),"")</f>
        <v>30.49</v>
      </c>
      <c r="Q118" s="60">
        <f>IF(SUM('Control Sample Data'!E$3:E$98)&gt;10,IF(AND(ISNUMBER('Control Sample Data'!E117),'Control Sample Data'!E117&lt;$B$1, 'Control Sample Data'!E117&gt;0),'Control Sample Data'!E117,$B$1),"")</f>
        <v>30.34</v>
      </c>
      <c r="R118" s="60">
        <f>IF(SUM('Control Sample Data'!F$3:F$98)&gt;10,IF(AND(ISNUMBER('Control Sample Data'!F117),'Control Sample Data'!F117&lt;$B$1, 'Control Sample Data'!F117&gt;0),'Control Sample Data'!F117,$B$1),"")</f>
        <v>30.31</v>
      </c>
      <c r="S118" s="60" t="str">
        <f>IF(SUM('Control Sample Data'!G$3:G$98)&gt;10,IF(AND(ISNUMBER('Control Sample Data'!G117),'Control Sample Data'!G117&lt;$B$1, 'Control Sample Data'!G117&gt;0),'Control Sample Data'!G117,$B$1),"")</f>
        <v/>
      </c>
      <c r="T118" s="60" t="str">
        <f>IF(SUM('Control Sample Data'!H$3:H$98)&gt;10,IF(AND(ISNUMBER('Control Sample Data'!H117),'Control Sample Data'!H117&lt;$B$1, 'Control Sample Data'!H117&gt;0),'Control Sample Data'!H117,$B$1),"")</f>
        <v/>
      </c>
      <c r="U118" s="60" t="str">
        <f>IF(SUM('Control Sample Data'!I$3:I$98)&gt;10,IF(AND(ISNUMBER('Control Sample Data'!I117),'Control Sample Data'!I117&lt;$B$1, 'Control Sample Data'!I117&gt;0),'Control Sample Data'!I117,$B$1),"")</f>
        <v/>
      </c>
      <c r="V118" s="60" t="str">
        <f>IF(SUM('Control Sample Data'!J$3:J$98)&gt;10,IF(AND(ISNUMBER('Control Sample Data'!J117),'Control Sample Data'!J117&lt;$B$1, 'Control Sample Data'!J117&gt;0),'Control Sample Data'!J117,$B$1),"")</f>
        <v/>
      </c>
      <c r="W118" s="60" t="str">
        <f>IF(SUM('Control Sample Data'!K$3:K$98)&gt;10,IF(AND(ISNUMBER('Control Sample Data'!K117),'Control Sample Data'!K117&lt;$B$1, 'Control Sample Data'!K117&gt;0),'Control Sample Data'!K117,$B$1),"")</f>
        <v/>
      </c>
      <c r="X118" s="60" t="str">
        <f>IF(SUM('Control Sample Data'!L$3:L$98)&gt;10,IF(AND(ISNUMBER('Control Sample Data'!L117),'Control Sample Data'!L117&lt;$B$1, 'Control Sample Data'!L117&gt;0),'Control Sample Data'!L117,$B$1),"")</f>
        <v/>
      </c>
      <c r="Y118" s="95" t="str">
        <f>IF(SUM('Control Sample Data'!M$3:M$98)&gt;10,IF(AND(ISNUMBER('Control Sample Data'!M117),'Control Sample Data'!M117&lt;$B$1, 'Control Sample Data'!M117&gt;0),'Control Sample Data'!M117,$B$1),"")</f>
        <v/>
      </c>
      <c r="Z118" s="62" t="str">
        <f>IF(ISERROR(VLOOKUP('Choose Housekeeping Genes'!$C21,Calculations!$C$100:$M$195,2,0)),"",VLOOKUP('Choose Housekeeping Genes'!$C21,Calculations!$C$100:$M$195,2,0))</f>
        <v/>
      </c>
      <c r="AA118" s="62" t="str">
        <f>IF(ISERROR(VLOOKUP('Choose Housekeeping Genes'!$C21,Calculations!$C$100:$M$195,3,0)),"",VLOOKUP('Choose Housekeeping Genes'!$C21,Calculations!$C$100:$M$195,3,0))</f>
        <v/>
      </c>
      <c r="AB118" s="62" t="str">
        <f>IF(ISERROR(VLOOKUP('Choose Housekeeping Genes'!$C21,Calculations!$C$100:$M$195,4,0)),"",VLOOKUP('Choose Housekeeping Genes'!$C21,Calculations!$C$100:$M$195,4,0))</f>
        <v/>
      </c>
      <c r="AC118" s="62" t="str">
        <f>IF(ISERROR(VLOOKUP('Choose Housekeeping Genes'!$C21,Calculations!$C$100:$M$195,5,0)),"",VLOOKUP('Choose Housekeeping Genes'!$C21,Calculations!$C$100:$M$195,5,0))</f>
        <v/>
      </c>
      <c r="AD118" s="62" t="str">
        <f>IF(ISERROR(VLOOKUP('Choose Housekeeping Genes'!$C21,Calculations!$C$100:$M$195,6,0)),"",VLOOKUP('Choose Housekeeping Genes'!$C21,Calculations!$C$100:$M$195,6,0))</f>
        <v/>
      </c>
      <c r="AE118" s="62" t="str">
        <f>IF(ISERROR(VLOOKUP('Choose Housekeeping Genes'!$C21,Calculations!$C$100:$M$195,7,0)),"",VLOOKUP('Choose Housekeeping Genes'!$C21,Calculations!$C$100:$M$195,7,0))</f>
        <v/>
      </c>
      <c r="AF118" s="62" t="str">
        <f>IF(ISERROR(VLOOKUP('Choose Housekeeping Genes'!$C21,Calculations!$C$100:$M$195,8,0)),"",VLOOKUP('Choose Housekeeping Genes'!$C21,Calculations!$C$100:$M$195,8,0))</f>
        <v/>
      </c>
      <c r="AG118" s="62" t="str">
        <f>IF(ISERROR(VLOOKUP('Choose Housekeeping Genes'!$C21,Calculations!$C$100:$M$195,9,0)),"",VLOOKUP('Choose Housekeeping Genes'!$C21,Calculations!$C$100:$M$195,9,0))</f>
        <v/>
      </c>
      <c r="AH118" s="62" t="str">
        <f>IF(ISERROR(VLOOKUP('Choose Housekeeping Genes'!$C21,Calculations!$C$100:$M$195,10,0)),"",VLOOKUP('Choose Housekeeping Genes'!$C21,Calculations!$C$100:$M$195,10,0))</f>
        <v/>
      </c>
      <c r="AI118" s="62" t="str">
        <f>IF(ISERROR(VLOOKUP('Choose Housekeeping Genes'!$C21,Calculations!$C$100:$M$195,11,0)),"",VLOOKUP('Choose Housekeeping Genes'!$C21,Calculations!$C$100:$M$195,11,0))</f>
        <v/>
      </c>
      <c r="AJ118" s="62" t="str">
        <f>IF(ISERROR(VLOOKUP('Choose Housekeeping Genes'!$C21,Calculations!$C$100:$Y$195,14,0)),"",VLOOKUP('Choose Housekeeping Genes'!$C21,Calculations!$C$100:$Y$195,14,0))</f>
        <v/>
      </c>
      <c r="AK118" s="62" t="str">
        <f>IF(ISERROR(VLOOKUP('Choose Housekeeping Genes'!$C21,Calculations!$C$100:$Y$195,15,0)),"",VLOOKUP('Choose Housekeeping Genes'!$C21,Calculations!$C$100:$Y$195,15,0))</f>
        <v/>
      </c>
      <c r="AL118" s="62" t="str">
        <f>IF(ISERROR(VLOOKUP('Choose Housekeeping Genes'!$C21,Calculations!$C$100:$Y$195,16,0)),"",VLOOKUP('Choose Housekeeping Genes'!$C21,Calculations!$C$100:$Y$195,16,0))</f>
        <v/>
      </c>
      <c r="AM118" s="62" t="str">
        <f>IF(ISERROR(VLOOKUP('Choose Housekeeping Genes'!$C21,Calculations!$C$100:$Y$195,17,0)),"",VLOOKUP('Choose Housekeeping Genes'!$C21,Calculations!$C$100:$Y$195,17,0))</f>
        <v/>
      </c>
      <c r="AN118" s="62" t="str">
        <f>IF(ISERROR(VLOOKUP('Choose Housekeeping Genes'!$C21,Calculations!$C$100:$Y$195,18,0)),"",VLOOKUP('Choose Housekeeping Genes'!$C21,Calculations!$C$100:$Y$195,18,0))</f>
        <v/>
      </c>
      <c r="AO118" s="62" t="str">
        <f>IF(ISERROR(VLOOKUP('Choose Housekeeping Genes'!$C21,Calculations!$C$100:$Y$195,19,0)),"",VLOOKUP('Choose Housekeeping Genes'!$C21,Calculations!$C$100:$Y$195,19,0))</f>
        <v/>
      </c>
      <c r="AP118" s="62" t="str">
        <f>IF(ISERROR(VLOOKUP('Choose Housekeeping Genes'!$C21,Calculations!$C$100:$Y$195,20,0)),"",VLOOKUP('Choose Housekeeping Genes'!$C21,Calculations!$C$100:$Y$195,20,0))</f>
        <v/>
      </c>
      <c r="AQ118" s="62" t="str">
        <f>IF(ISERROR(VLOOKUP('Choose Housekeeping Genes'!$C21,Calculations!$C$100:$Y$195,21,0)),"",VLOOKUP('Choose Housekeeping Genes'!$C21,Calculations!$C$100:$Y$195,21,0))</f>
        <v/>
      </c>
      <c r="AR118" s="62" t="str">
        <f>IF(ISERROR(VLOOKUP('Choose Housekeeping Genes'!$C21,Calculations!$C$100:$Y$195,22,0)),"",VLOOKUP('Choose Housekeeping Genes'!$C21,Calculations!$C$100:$Y$195,22,0))</f>
        <v/>
      </c>
      <c r="AS118" s="62" t="str">
        <f>IF(ISERROR(VLOOKUP('Choose Housekeeping Genes'!$C21,Calculations!$C$100:$Y$195,23,0)),"",VLOOKUP('Choose Housekeeping Genes'!$C21,Calculations!$C$100:$Y$195,23,0))</f>
        <v/>
      </c>
      <c r="AT118" s="74">
        <f t="shared" si="106"/>
        <v>11.481666666666669</v>
      </c>
      <c r="AU118" s="74">
        <f t="shared" si="107"/>
        <v>1.553333333333331</v>
      </c>
      <c r="AV118" s="74">
        <f t="shared" si="108"/>
        <v>1.5166666666666657</v>
      </c>
      <c r="AW118" s="74" t="str">
        <f t="shared" si="109"/>
        <v/>
      </c>
      <c r="AX118" s="74" t="str">
        <f t="shared" si="110"/>
        <v/>
      </c>
      <c r="AY118" s="74" t="str">
        <f t="shared" si="111"/>
        <v/>
      </c>
      <c r="AZ118" s="74" t="str">
        <f t="shared" si="112"/>
        <v/>
      </c>
      <c r="BA118" s="74" t="str">
        <f t="shared" si="113"/>
        <v/>
      </c>
      <c r="BB118" s="74" t="str">
        <f t="shared" si="114"/>
        <v/>
      </c>
      <c r="BC118" s="74" t="str">
        <f t="shared" si="115"/>
        <v/>
      </c>
      <c r="BD118" s="74">
        <f t="shared" si="117"/>
        <v>6.7133333333333312</v>
      </c>
      <c r="BE118" s="74">
        <f t="shared" si="118"/>
        <v>6.0316666666666663</v>
      </c>
      <c r="BF118" s="74">
        <f t="shared" si="119"/>
        <v>5.9049999999999976</v>
      </c>
      <c r="BG118" s="74" t="str">
        <f t="shared" si="120"/>
        <v/>
      </c>
      <c r="BH118" s="74" t="str">
        <f t="shared" si="121"/>
        <v/>
      </c>
      <c r="BI118" s="74" t="str">
        <f t="shared" si="122"/>
        <v/>
      </c>
      <c r="BJ118" s="74" t="str">
        <f t="shared" si="123"/>
        <v/>
      </c>
      <c r="BK118" s="74" t="str">
        <f t="shared" si="124"/>
        <v/>
      </c>
      <c r="BL118" s="74" t="str">
        <f t="shared" si="125"/>
        <v/>
      </c>
      <c r="BM118" s="74" t="str">
        <f t="shared" si="126"/>
        <v/>
      </c>
      <c r="BN118" s="62">
        <f t="shared" si="127"/>
        <v>4.8505555555555553</v>
      </c>
      <c r="BO118" s="62">
        <f t="shared" si="128"/>
        <v>6.216666666666665</v>
      </c>
      <c r="BP118" s="9">
        <f t="shared" si="86"/>
        <v>3.4968252794380589E-4</v>
      </c>
      <c r="BQ118" s="9">
        <f t="shared" si="87"/>
        <v>0.34072191924620721</v>
      </c>
      <c r="BR118" s="9">
        <f t="shared" si="88"/>
        <v>0.34949248354475509</v>
      </c>
      <c r="BS118" s="9" t="str">
        <f t="shared" si="89"/>
        <v/>
      </c>
      <c r="BT118" s="9" t="str">
        <f t="shared" si="90"/>
        <v/>
      </c>
      <c r="BU118" s="9" t="str">
        <f t="shared" si="91"/>
        <v/>
      </c>
      <c r="BV118" s="9" t="str">
        <f t="shared" si="92"/>
        <v/>
      </c>
      <c r="BW118" s="9" t="str">
        <f t="shared" si="93"/>
        <v/>
      </c>
      <c r="BX118" s="9" t="str">
        <f t="shared" si="94"/>
        <v/>
      </c>
      <c r="BY118" s="9" t="str">
        <f t="shared" si="95"/>
        <v/>
      </c>
      <c r="BZ118" s="9">
        <f t="shared" si="96"/>
        <v>9.5298331231266145E-3</v>
      </c>
      <c r="CA118" s="9">
        <f t="shared" si="97"/>
        <v>1.5285773128156271E-2</v>
      </c>
      <c r="CB118" s="9">
        <f t="shared" si="98"/>
        <v>1.6688522000747708E-2</v>
      </c>
      <c r="CC118" s="9" t="str">
        <f t="shared" si="99"/>
        <v/>
      </c>
      <c r="CD118" s="9" t="str">
        <f t="shared" si="100"/>
        <v/>
      </c>
      <c r="CE118" s="9" t="str">
        <f t="shared" si="101"/>
        <v/>
      </c>
      <c r="CF118" s="9" t="str">
        <f t="shared" si="102"/>
        <v/>
      </c>
      <c r="CG118" s="9" t="str">
        <f t="shared" si="103"/>
        <v/>
      </c>
      <c r="CH118" s="9" t="str">
        <f t="shared" si="104"/>
        <v/>
      </c>
      <c r="CI118" s="9" t="str">
        <f t="shared" si="105"/>
        <v/>
      </c>
    </row>
    <row r="119" spans="1:87">
      <c r="A119" s="188"/>
      <c r="B119" s="57" t="str">
        <f>IF('Gene Table'!D118="","",'Gene Table'!D118)</f>
        <v>NM_001029851</v>
      </c>
      <c r="C119" s="57" t="s">
        <v>1761</v>
      </c>
      <c r="D119" s="60">
        <f>IF(SUM('Test Sample Data'!D$3:D$98)&gt;10,IF(AND(ISNUMBER('Test Sample Data'!D118),'Test Sample Data'!D118&lt;$B$1, 'Test Sample Data'!D118&gt;0),'Test Sample Data'!D118,$B$1),"")</f>
        <v>26.48</v>
      </c>
      <c r="E119" s="60">
        <f>IF(SUM('Test Sample Data'!E$3:E$98)&gt;10,IF(AND(ISNUMBER('Test Sample Data'!E118),'Test Sample Data'!E118&lt;$B$1, 'Test Sample Data'!E118&gt;0),'Test Sample Data'!E118,$B$1),"")</f>
        <v>26.65</v>
      </c>
      <c r="F119" s="60">
        <f>IF(SUM('Test Sample Data'!F$3:F$98)&gt;10,IF(AND(ISNUMBER('Test Sample Data'!F118),'Test Sample Data'!F118&lt;$B$1, 'Test Sample Data'!F118&gt;0),'Test Sample Data'!F118,$B$1),"")</f>
        <v>26.57</v>
      </c>
      <c r="G119" s="60" t="str">
        <f>IF(SUM('Test Sample Data'!G$3:G$98)&gt;10,IF(AND(ISNUMBER('Test Sample Data'!G118),'Test Sample Data'!G118&lt;$B$1, 'Test Sample Data'!G118&gt;0),'Test Sample Data'!G118,$B$1),"")</f>
        <v/>
      </c>
      <c r="H119" s="60" t="str">
        <f>IF(SUM('Test Sample Data'!H$3:H$98)&gt;10,IF(AND(ISNUMBER('Test Sample Data'!H118),'Test Sample Data'!H118&lt;$B$1, 'Test Sample Data'!H118&gt;0),'Test Sample Data'!H118,$B$1),"")</f>
        <v/>
      </c>
      <c r="I119" s="60" t="str">
        <f>IF(SUM('Test Sample Data'!I$3:I$98)&gt;10,IF(AND(ISNUMBER('Test Sample Data'!I118),'Test Sample Data'!I118&lt;$B$1, 'Test Sample Data'!I118&gt;0),'Test Sample Data'!I118,$B$1),"")</f>
        <v/>
      </c>
      <c r="J119" s="60" t="str">
        <f>IF(SUM('Test Sample Data'!J$3:J$98)&gt;10,IF(AND(ISNUMBER('Test Sample Data'!J118),'Test Sample Data'!J118&lt;$B$1, 'Test Sample Data'!J118&gt;0),'Test Sample Data'!J118,$B$1),"")</f>
        <v/>
      </c>
      <c r="K119" s="60" t="str">
        <f>IF(SUM('Test Sample Data'!K$3:K$98)&gt;10,IF(AND(ISNUMBER('Test Sample Data'!K118),'Test Sample Data'!K118&lt;$B$1, 'Test Sample Data'!K118&gt;0),'Test Sample Data'!K118,$B$1),"")</f>
        <v/>
      </c>
      <c r="L119" s="60" t="str">
        <f>IF(SUM('Test Sample Data'!L$3:L$98)&gt;10,IF(AND(ISNUMBER('Test Sample Data'!L118),'Test Sample Data'!L118&lt;$B$1, 'Test Sample Data'!L118&gt;0),'Test Sample Data'!L118,$B$1),"")</f>
        <v/>
      </c>
      <c r="M119" s="60" t="str">
        <f>IF(SUM('Test Sample Data'!M$3:M$98)&gt;10,IF(AND(ISNUMBER('Test Sample Data'!M118),'Test Sample Data'!M118&lt;$B$1, 'Test Sample Data'!M118&gt;0),'Test Sample Data'!M118,$B$1),"")</f>
        <v/>
      </c>
      <c r="N119" s="60" t="str">
        <f>'Gene Table'!D118</f>
        <v>NM_001029851</v>
      </c>
      <c r="O119" s="57" t="s">
        <v>1761</v>
      </c>
      <c r="P119" s="60">
        <f>IF(SUM('Control Sample Data'!D$3:D$98)&gt;10,IF(AND(ISNUMBER('Control Sample Data'!D118),'Control Sample Data'!D118&lt;$B$1, 'Control Sample Data'!D118&gt;0),'Control Sample Data'!D118,$B$1),"")</f>
        <v>25.46</v>
      </c>
      <c r="Q119" s="60">
        <f>IF(SUM('Control Sample Data'!E$3:E$98)&gt;10,IF(AND(ISNUMBER('Control Sample Data'!E118),'Control Sample Data'!E118&lt;$B$1, 'Control Sample Data'!E118&gt;0),'Control Sample Data'!E118,$B$1),"")</f>
        <v>25.7</v>
      </c>
      <c r="R119" s="60">
        <f>IF(SUM('Control Sample Data'!F$3:F$98)&gt;10,IF(AND(ISNUMBER('Control Sample Data'!F118),'Control Sample Data'!F118&lt;$B$1, 'Control Sample Data'!F118&gt;0),'Control Sample Data'!F118,$B$1),"")</f>
        <v>25.79</v>
      </c>
      <c r="S119" s="60" t="str">
        <f>IF(SUM('Control Sample Data'!G$3:G$98)&gt;10,IF(AND(ISNUMBER('Control Sample Data'!G118),'Control Sample Data'!G118&lt;$B$1, 'Control Sample Data'!G118&gt;0),'Control Sample Data'!G118,$B$1),"")</f>
        <v/>
      </c>
      <c r="T119" s="60" t="str">
        <f>IF(SUM('Control Sample Data'!H$3:H$98)&gt;10,IF(AND(ISNUMBER('Control Sample Data'!H118),'Control Sample Data'!H118&lt;$B$1, 'Control Sample Data'!H118&gt;0),'Control Sample Data'!H118,$B$1),"")</f>
        <v/>
      </c>
      <c r="U119" s="60" t="str">
        <f>IF(SUM('Control Sample Data'!I$3:I$98)&gt;10,IF(AND(ISNUMBER('Control Sample Data'!I118),'Control Sample Data'!I118&lt;$B$1, 'Control Sample Data'!I118&gt;0),'Control Sample Data'!I118,$B$1),"")</f>
        <v/>
      </c>
      <c r="V119" s="60" t="str">
        <f>IF(SUM('Control Sample Data'!J$3:J$98)&gt;10,IF(AND(ISNUMBER('Control Sample Data'!J118),'Control Sample Data'!J118&lt;$B$1, 'Control Sample Data'!J118&gt;0),'Control Sample Data'!J118,$B$1),"")</f>
        <v/>
      </c>
      <c r="W119" s="60" t="str">
        <f>IF(SUM('Control Sample Data'!K$3:K$98)&gt;10,IF(AND(ISNUMBER('Control Sample Data'!K118),'Control Sample Data'!K118&lt;$B$1, 'Control Sample Data'!K118&gt;0),'Control Sample Data'!K118,$B$1),"")</f>
        <v/>
      </c>
      <c r="X119" s="60" t="str">
        <f>IF(SUM('Control Sample Data'!L$3:L$98)&gt;10,IF(AND(ISNUMBER('Control Sample Data'!L118),'Control Sample Data'!L118&lt;$B$1, 'Control Sample Data'!L118&gt;0),'Control Sample Data'!L118,$B$1),"")</f>
        <v/>
      </c>
      <c r="Y119" s="95" t="str">
        <f>IF(SUM('Control Sample Data'!M$3:M$98)&gt;10,IF(AND(ISNUMBER('Control Sample Data'!M118),'Control Sample Data'!M118&lt;$B$1, 'Control Sample Data'!M118&gt;0),'Control Sample Data'!M118,$B$1),"")</f>
        <v/>
      </c>
      <c r="Z119" s="62" t="str">
        <f>IF(ISERROR(VLOOKUP('Choose Housekeeping Genes'!$C22,Calculations!$C$100:$M$195,2,0)),"",VLOOKUP('Choose Housekeeping Genes'!$C22,Calculations!$C$100:$M$195,2,0))</f>
        <v/>
      </c>
      <c r="AA119" s="62" t="str">
        <f>IF(ISERROR(VLOOKUP('Choose Housekeeping Genes'!$C22,Calculations!$C$100:$M$195,3,0)),"",VLOOKUP('Choose Housekeeping Genes'!$C22,Calculations!$C$100:$M$195,3,0))</f>
        <v/>
      </c>
      <c r="AB119" s="62" t="str">
        <f>IF(ISERROR(VLOOKUP('Choose Housekeeping Genes'!$C22,Calculations!$C$100:$M$195,4,0)),"",VLOOKUP('Choose Housekeeping Genes'!$C22,Calculations!$C$100:$M$195,4,0))</f>
        <v/>
      </c>
      <c r="AC119" s="62" t="str">
        <f>IF(ISERROR(VLOOKUP('Choose Housekeeping Genes'!$C22,Calculations!$C$100:$M$195,5,0)),"",VLOOKUP('Choose Housekeeping Genes'!$C22,Calculations!$C$100:$M$195,5,0))</f>
        <v/>
      </c>
      <c r="AD119" s="62" t="str">
        <f>IF(ISERROR(VLOOKUP('Choose Housekeeping Genes'!$C22,Calculations!$C$100:$M$195,6,0)),"",VLOOKUP('Choose Housekeeping Genes'!$C22,Calculations!$C$100:$M$195,6,0))</f>
        <v/>
      </c>
      <c r="AE119" s="62" t="str">
        <f>IF(ISERROR(VLOOKUP('Choose Housekeeping Genes'!$C22,Calculations!$C$100:$M$195,7,0)),"",VLOOKUP('Choose Housekeeping Genes'!$C22,Calculations!$C$100:$M$195,7,0))</f>
        <v/>
      </c>
      <c r="AF119" s="62" t="str">
        <f>IF(ISERROR(VLOOKUP('Choose Housekeeping Genes'!$C22,Calculations!$C$100:$M$195,8,0)),"",VLOOKUP('Choose Housekeeping Genes'!$C22,Calculations!$C$100:$M$195,8,0))</f>
        <v/>
      </c>
      <c r="AG119" s="62" t="str">
        <f>IF(ISERROR(VLOOKUP('Choose Housekeeping Genes'!$C22,Calculations!$C$100:$M$195,9,0)),"",VLOOKUP('Choose Housekeeping Genes'!$C22,Calculations!$C$100:$M$195,9,0))</f>
        <v/>
      </c>
      <c r="AH119" s="62" t="str">
        <f>IF(ISERROR(VLOOKUP('Choose Housekeeping Genes'!$C22,Calculations!$C$100:$M$195,10,0)),"",VLOOKUP('Choose Housekeeping Genes'!$C22,Calculations!$C$100:$M$195,10,0))</f>
        <v/>
      </c>
      <c r="AI119" s="62" t="str">
        <f>IF(ISERROR(VLOOKUP('Choose Housekeeping Genes'!$C22,Calculations!$C$100:$M$195,11,0)),"",VLOOKUP('Choose Housekeeping Genes'!$C22,Calculations!$C$100:$M$195,11,0))</f>
        <v/>
      </c>
      <c r="AJ119" s="62" t="str">
        <f>IF(ISERROR(VLOOKUP('Choose Housekeeping Genes'!$C22,Calculations!$C$100:$Y$195,14,0)),"",VLOOKUP('Choose Housekeeping Genes'!$C22,Calculations!$C$100:$Y$195,14,0))</f>
        <v/>
      </c>
      <c r="AK119" s="62" t="str">
        <f>IF(ISERROR(VLOOKUP('Choose Housekeeping Genes'!$C22,Calculations!$C$100:$Y$195,15,0)),"",VLOOKUP('Choose Housekeeping Genes'!$C22,Calculations!$C$100:$Y$195,15,0))</f>
        <v/>
      </c>
      <c r="AL119" s="62" t="str">
        <f>IF(ISERROR(VLOOKUP('Choose Housekeeping Genes'!$C22,Calculations!$C$100:$Y$195,16,0)),"",VLOOKUP('Choose Housekeeping Genes'!$C22,Calculations!$C$100:$Y$195,16,0))</f>
        <v/>
      </c>
      <c r="AM119" s="62" t="str">
        <f>IF(ISERROR(VLOOKUP('Choose Housekeeping Genes'!$C22,Calculations!$C$100:$Y$195,17,0)),"",VLOOKUP('Choose Housekeeping Genes'!$C22,Calculations!$C$100:$Y$195,17,0))</f>
        <v/>
      </c>
      <c r="AN119" s="62" t="str">
        <f>IF(ISERROR(VLOOKUP('Choose Housekeeping Genes'!$C22,Calculations!$C$100:$Y$195,18,0)),"",VLOOKUP('Choose Housekeeping Genes'!$C22,Calculations!$C$100:$Y$195,18,0))</f>
        <v/>
      </c>
      <c r="AO119" s="62" t="str">
        <f>IF(ISERROR(VLOOKUP('Choose Housekeeping Genes'!$C22,Calculations!$C$100:$Y$195,19,0)),"",VLOOKUP('Choose Housekeeping Genes'!$C22,Calculations!$C$100:$Y$195,19,0))</f>
        <v/>
      </c>
      <c r="AP119" s="62" t="str">
        <f>IF(ISERROR(VLOOKUP('Choose Housekeeping Genes'!$C22,Calculations!$C$100:$Y$195,20,0)),"",VLOOKUP('Choose Housekeeping Genes'!$C22,Calculations!$C$100:$Y$195,20,0))</f>
        <v/>
      </c>
      <c r="AQ119" s="62" t="str">
        <f>IF(ISERROR(VLOOKUP('Choose Housekeeping Genes'!$C22,Calculations!$C$100:$Y$195,21,0)),"",VLOOKUP('Choose Housekeeping Genes'!$C22,Calculations!$C$100:$Y$195,21,0))</f>
        <v/>
      </c>
      <c r="AR119" s="62" t="str">
        <f>IF(ISERROR(VLOOKUP('Choose Housekeeping Genes'!$C22,Calculations!$C$100:$Y$195,22,0)),"",VLOOKUP('Choose Housekeeping Genes'!$C22,Calculations!$C$100:$Y$195,22,0))</f>
        <v/>
      </c>
      <c r="AS119" s="62" t="str">
        <f>IF(ISERROR(VLOOKUP('Choose Housekeeping Genes'!$C22,Calculations!$C$100:$Y$195,23,0)),"",VLOOKUP('Choose Housekeeping Genes'!$C22,Calculations!$C$100:$Y$195,23,0))</f>
        <v/>
      </c>
      <c r="AT119" s="74">
        <f t="shared" si="106"/>
        <v>2.9616666666666696</v>
      </c>
      <c r="AU119" s="74">
        <f t="shared" si="107"/>
        <v>3.0433333333333294</v>
      </c>
      <c r="AV119" s="74">
        <f t="shared" si="108"/>
        <v>2.9466666666666654</v>
      </c>
      <c r="AW119" s="74" t="str">
        <f t="shared" si="109"/>
        <v/>
      </c>
      <c r="AX119" s="74" t="str">
        <f t="shared" si="110"/>
        <v/>
      </c>
      <c r="AY119" s="74" t="str">
        <f t="shared" si="111"/>
        <v/>
      </c>
      <c r="AZ119" s="74" t="str">
        <f t="shared" si="112"/>
        <v/>
      </c>
      <c r="BA119" s="74" t="str">
        <f t="shared" si="113"/>
        <v/>
      </c>
      <c r="BB119" s="74" t="str">
        <f t="shared" si="114"/>
        <v/>
      </c>
      <c r="BC119" s="74" t="str">
        <f t="shared" si="115"/>
        <v/>
      </c>
      <c r="BD119" s="74">
        <f t="shared" si="117"/>
        <v>1.6833333333333336</v>
      </c>
      <c r="BE119" s="74">
        <f t="shared" si="118"/>
        <v>1.3916666666666657</v>
      </c>
      <c r="BF119" s="74">
        <f t="shared" si="119"/>
        <v>1.384999999999998</v>
      </c>
      <c r="BG119" s="74" t="str">
        <f t="shared" si="120"/>
        <v/>
      </c>
      <c r="BH119" s="74" t="str">
        <f t="shared" si="121"/>
        <v/>
      </c>
      <c r="BI119" s="74" t="str">
        <f t="shared" si="122"/>
        <v/>
      </c>
      <c r="BJ119" s="74" t="str">
        <f t="shared" si="123"/>
        <v/>
      </c>
      <c r="BK119" s="74" t="str">
        <f t="shared" si="124"/>
        <v/>
      </c>
      <c r="BL119" s="74" t="str">
        <f t="shared" si="125"/>
        <v/>
      </c>
      <c r="BM119" s="74" t="str">
        <f t="shared" si="126"/>
        <v/>
      </c>
      <c r="BN119" s="62">
        <f t="shared" si="127"/>
        <v>2.9838888888888881</v>
      </c>
      <c r="BO119" s="62">
        <f t="shared" si="128"/>
        <v>1.4866666666666657</v>
      </c>
      <c r="BP119" s="9">
        <f t="shared" si="86"/>
        <v>0.12836584859762212</v>
      </c>
      <c r="BQ119" s="9">
        <f t="shared" si="87"/>
        <v>0.12130127893669292</v>
      </c>
      <c r="BR119" s="9">
        <f t="shared" si="88"/>
        <v>0.12970745739496853</v>
      </c>
      <c r="BS119" s="9" t="str">
        <f t="shared" si="89"/>
        <v/>
      </c>
      <c r="BT119" s="9" t="str">
        <f t="shared" si="90"/>
        <v/>
      </c>
      <c r="BU119" s="9" t="str">
        <f t="shared" si="91"/>
        <v/>
      </c>
      <c r="BV119" s="9" t="str">
        <f t="shared" si="92"/>
        <v/>
      </c>
      <c r="BW119" s="9" t="str">
        <f t="shared" si="93"/>
        <v/>
      </c>
      <c r="BX119" s="9" t="str">
        <f t="shared" si="94"/>
        <v/>
      </c>
      <c r="BY119" s="9" t="str">
        <f t="shared" si="95"/>
        <v/>
      </c>
      <c r="BZ119" s="9">
        <f t="shared" si="96"/>
        <v>0.31136240558970568</v>
      </c>
      <c r="CA119" s="9">
        <f t="shared" si="97"/>
        <v>0.38112425581394077</v>
      </c>
      <c r="CB119" s="9">
        <f t="shared" si="98"/>
        <v>0.38288949927359622</v>
      </c>
      <c r="CC119" s="9" t="str">
        <f t="shared" si="99"/>
        <v/>
      </c>
      <c r="CD119" s="9" t="str">
        <f t="shared" si="100"/>
        <v/>
      </c>
      <c r="CE119" s="9" t="str">
        <f t="shared" si="101"/>
        <v/>
      </c>
      <c r="CF119" s="9" t="str">
        <f t="shared" si="102"/>
        <v/>
      </c>
      <c r="CG119" s="9" t="str">
        <f t="shared" si="103"/>
        <v/>
      </c>
      <c r="CH119" s="9" t="str">
        <f t="shared" si="104"/>
        <v/>
      </c>
      <c r="CI119" s="9" t="str">
        <f t="shared" si="105"/>
        <v/>
      </c>
    </row>
    <row r="120" spans="1:87">
      <c r="A120" s="188"/>
      <c r="B120" s="57" t="str">
        <f>IF('Gene Table'!D119="","",'Gene Table'!D119)</f>
        <v>NM_003604</v>
      </c>
      <c r="C120" s="57" t="s">
        <v>1762</v>
      </c>
      <c r="D120" s="60">
        <f>IF(SUM('Test Sample Data'!D$3:D$98)&gt;10,IF(AND(ISNUMBER('Test Sample Data'!D119),'Test Sample Data'!D119&lt;$B$1, 'Test Sample Data'!D119&gt;0),'Test Sample Data'!D119,$B$1),"")</f>
        <v>31.12</v>
      </c>
      <c r="E120" s="60">
        <f>IF(SUM('Test Sample Data'!E$3:E$98)&gt;10,IF(AND(ISNUMBER('Test Sample Data'!E119),'Test Sample Data'!E119&lt;$B$1, 'Test Sample Data'!E119&gt;0),'Test Sample Data'!E119,$B$1),"")</f>
        <v>30.99</v>
      </c>
      <c r="F120" s="60">
        <f>IF(SUM('Test Sample Data'!F$3:F$98)&gt;10,IF(AND(ISNUMBER('Test Sample Data'!F119),'Test Sample Data'!F119&lt;$B$1, 'Test Sample Data'!F119&gt;0),'Test Sample Data'!F119,$B$1),"")</f>
        <v>31.01</v>
      </c>
      <c r="G120" s="60" t="str">
        <f>IF(SUM('Test Sample Data'!G$3:G$98)&gt;10,IF(AND(ISNUMBER('Test Sample Data'!G119),'Test Sample Data'!G119&lt;$B$1, 'Test Sample Data'!G119&gt;0),'Test Sample Data'!G119,$B$1),"")</f>
        <v/>
      </c>
      <c r="H120" s="60" t="str">
        <f>IF(SUM('Test Sample Data'!H$3:H$98)&gt;10,IF(AND(ISNUMBER('Test Sample Data'!H119),'Test Sample Data'!H119&lt;$B$1, 'Test Sample Data'!H119&gt;0),'Test Sample Data'!H119,$B$1),"")</f>
        <v/>
      </c>
      <c r="I120" s="60" t="str">
        <f>IF(SUM('Test Sample Data'!I$3:I$98)&gt;10,IF(AND(ISNUMBER('Test Sample Data'!I119),'Test Sample Data'!I119&lt;$B$1, 'Test Sample Data'!I119&gt;0),'Test Sample Data'!I119,$B$1),"")</f>
        <v/>
      </c>
      <c r="J120" s="60" t="str">
        <f>IF(SUM('Test Sample Data'!J$3:J$98)&gt;10,IF(AND(ISNUMBER('Test Sample Data'!J119),'Test Sample Data'!J119&lt;$B$1, 'Test Sample Data'!J119&gt;0),'Test Sample Data'!J119,$B$1),"")</f>
        <v/>
      </c>
      <c r="K120" s="60" t="str">
        <f>IF(SUM('Test Sample Data'!K$3:K$98)&gt;10,IF(AND(ISNUMBER('Test Sample Data'!K119),'Test Sample Data'!K119&lt;$B$1, 'Test Sample Data'!K119&gt;0),'Test Sample Data'!K119,$B$1),"")</f>
        <v/>
      </c>
      <c r="L120" s="60" t="str">
        <f>IF(SUM('Test Sample Data'!L$3:L$98)&gt;10,IF(AND(ISNUMBER('Test Sample Data'!L119),'Test Sample Data'!L119&lt;$B$1, 'Test Sample Data'!L119&gt;0),'Test Sample Data'!L119,$B$1),"")</f>
        <v/>
      </c>
      <c r="M120" s="60" t="str">
        <f>IF(SUM('Test Sample Data'!M$3:M$98)&gt;10,IF(AND(ISNUMBER('Test Sample Data'!M119),'Test Sample Data'!M119&lt;$B$1, 'Test Sample Data'!M119&gt;0),'Test Sample Data'!M119,$B$1),"")</f>
        <v/>
      </c>
      <c r="N120" s="60" t="str">
        <f>'Gene Table'!D119</f>
        <v>NM_003604</v>
      </c>
      <c r="O120" s="57" t="s">
        <v>1762</v>
      </c>
      <c r="P120" s="60">
        <f>IF(SUM('Control Sample Data'!D$3:D$98)&gt;10,IF(AND(ISNUMBER('Control Sample Data'!D119),'Control Sample Data'!D119&lt;$B$1, 'Control Sample Data'!D119&gt;0),'Control Sample Data'!D119,$B$1),"")</f>
        <v>29.8</v>
      </c>
      <c r="Q120" s="60">
        <f>IF(SUM('Control Sample Data'!E$3:E$98)&gt;10,IF(AND(ISNUMBER('Control Sample Data'!E119),'Control Sample Data'!E119&lt;$B$1, 'Control Sample Data'!E119&gt;0),'Control Sample Data'!E119,$B$1),"")</f>
        <v>29.94</v>
      </c>
      <c r="R120" s="60">
        <f>IF(SUM('Control Sample Data'!F$3:F$98)&gt;10,IF(AND(ISNUMBER('Control Sample Data'!F119),'Control Sample Data'!F119&lt;$B$1, 'Control Sample Data'!F119&gt;0),'Control Sample Data'!F119,$B$1),"")</f>
        <v>30.28</v>
      </c>
      <c r="S120" s="60" t="str">
        <f>IF(SUM('Control Sample Data'!G$3:G$98)&gt;10,IF(AND(ISNUMBER('Control Sample Data'!G119),'Control Sample Data'!G119&lt;$B$1, 'Control Sample Data'!G119&gt;0),'Control Sample Data'!G119,$B$1),"")</f>
        <v/>
      </c>
      <c r="T120" s="60" t="str">
        <f>IF(SUM('Control Sample Data'!H$3:H$98)&gt;10,IF(AND(ISNUMBER('Control Sample Data'!H119),'Control Sample Data'!H119&lt;$B$1, 'Control Sample Data'!H119&gt;0),'Control Sample Data'!H119,$B$1),"")</f>
        <v/>
      </c>
      <c r="U120" s="60" t="str">
        <f>IF(SUM('Control Sample Data'!I$3:I$98)&gt;10,IF(AND(ISNUMBER('Control Sample Data'!I119),'Control Sample Data'!I119&lt;$B$1, 'Control Sample Data'!I119&gt;0),'Control Sample Data'!I119,$B$1),"")</f>
        <v/>
      </c>
      <c r="V120" s="60" t="str">
        <f>IF(SUM('Control Sample Data'!J$3:J$98)&gt;10,IF(AND(ISNUMBER('Control Sample Data'!J119),'Control Sample Data'!J119&lt;$B$1, 'Control Sample Data'!J119&gt;0),'Control Sample Data'!J119,$B$1),"")</f>
        <v/>
      </c>
      <c r="W120" s="60" t="str">
        <f>IF(SUM('Control Sample Data'!K$3:K$98)&gt;10,IF(AND(ISNUMBER('Control Sample Data'!K119),'Control Sample Data'!K119&lt;$B$1, 'Control Sample Data'!K119&gt;0),'Control Sample Data'!K119,$B$1),"")</f>
        <v/>
      </c>
      <c r="X120" s="60" t="str">
        <f>IF(SUM('Control Sample Data'!L$3:L$98)&gt;10,IF(AND(ISNUMBER('Control Sample Data'!L119),'Control Sample Data'!L119&lt;$B$1, 'Control Sample Data'!L119&gt;0),'Control Sample Data'!L119,$B$1),"")</f>
        <v/>
      </c>
      <c r="Y120" s="60" t="str">
        <f>IF(SUM('Control Sample Data'!M$3:M$98)&gt;10,IF(AND(ISNUMBER('Control Sample Data'!M119),'Control Sample Data'!M119&lt;$B$1, 'Control Sample Data'!M119&gt;0),'Control Sample Data'!M119,$B$1),"")</f>
        <v/>
      </c>
      <c r="Z120" s="186" t="s">
        <v>354</v>
      </c>
      <c r="AA120" s="186"/>
      <c r="AB120" s="186"/>
      <c r="AC120" s="186"/>
      <c r="AD120" s="186"/>
      <c r="AE120" s="186"/>
      <c r="AF120" s="186"/>
      <c r="AG120" s="186"/>
      <c r="AH120" s="186"/>
      <c r="AI120" s="186"/>
      <c r="AJ120" s="133"/>
      <c r="AK120" s="133"/>
      <c r="AL120" s="133"/>
      <c r="AM120" s="133"/>
      <c r="AN120" s="133"/>
      <c r="AO120" s="133"/>
      <c r="AP120" s="133"/>
      <c r="AQ120" s="133"/>
      <c r="AR120" s="133"/>
      <c r="AS120" s="133"/>
      <c r="AT120" s="80">
        <f t="shared" si="106"/>
        <v>7.6016666666666701</v>
      </c>
      <c r="AU120" s="74">
        <f t="shared" si="107"/>
        <v>7.3833333333333293</v>
      </c>
      <c r="AV120" s="74">
        <f t="shared" si="108"/>
        <v>7.3866666666666667</v>
      </c>
      <c r="AW120" s="74" t="str">
        <f t="shared" si="109"/>
        <v/>
      </c>
      <c r="AX120" s="74" t="str">
        <f t="shared" si="110"/>
        <v/>
      </c>
      <c r="AY120" s="74" t="str">
        <f t="shared" si="111"/>
        <v/>
      </c>
      <c r="AZ120" s="74" t="str">
        <f t="shared" si="112"/>
        <v/>
      </c>
      <c r="BA120" s="74" t="str">
        <f t="shared" si="113"/>
        <v/>
      </c>
      <c r="BB120" s="74" t="str">
        <f t="shared" si="114"/>
        <v/>
      </c>
      <c r="BC120" s="74" t="str">
        <f t="shared" si="115"/>
        <v/>
      </c>
      <c r="BD120" s="74">
        <f t="shared" si="117"/>
        <v>6.0233333333333334</v>
      </c>
      <c r="BE120" s="74">
        <f t="shared" si="118"/>
        <v>5.6316666666666677</v>
      </c>
      <c r="BF120" s="74">
        <f t="shared" si="119"/>
        <v>5.875</v>
      </c>
      <c r="BG120" s="74" t="str">
        <f t="shared" si="120"/>
        <v/>
      </c>
      <c r="BH120" s="74" t="str">
        <f t="shared" si="121"/>
        <v/>
      </c>
      <c r="BI120" s="74" t="str">
        <f t="shared" si="122"/>
        <v/>
      </c>
      <c r="BJ120" s="74" t="str">
        <f t="shared" si="123"/>
        <v/>
      </c>
      <c r="BK120" s="74" t="str">
        <f t="shared" si="124"/>
        <v/>
      </c>
      <c r="BL120" s="74" t="str">
        <f t="shared" si="125"/>
        <v/>
      </c>
      <c r="BM120" s="74" t="str">
        <f t="shared" si="126"/>
        <v/>
      </c>
      <c r="BN120" s="62">
        <f t="shared" si="127"/>
        <v>7.4572222222222218</v>
      </c>
      <c r="BO120" s="62">
        <f t="shared" si="128"/>
        <v>5.8433333333333337</v>
      </c>
      <c r="BP120" s="9">
        <f t="shared" si="86"/>
        <v>5.1483767016508412E-3</v>
      </c>
      <c r="BQ120" s="9">
        <f t="shared" si="87"/>
        <v>5.9895638463656441E-3</v>
      </c>
      <c r="BR120" s="9">
        <f t="shared" si="88"/>
        <v>5.9757409903280941E-3</v>
      </c>
      <c r="BS120" s="9" t="str">
        <f t="shared" si="89"/>
        <v/>
      </c>
      <c r="BT120" s="9" t="str">
        <f t="shared" si="90"/>
        <v/>
      </c>
      <c r="BU120" s="9" t="str">
        <f t="shared" si="91"/>
        <v/>
      </c>
      <c r="BV120" s="9" t="str">
        <f t="shared" si="92"/>
        <v/>
      </c>
      <c r="BW120" s="9" t="str">
        <f t="shared" si="93"/>
        <v/>
      </c>
      <c r="BX120" s="9" t="str">
        <f t="shared" si="94"/>
        <v/>
      </c>
      <c r="BY120" s="9" t="str">
        <f t="shared" si="95"/>
        <v/>
      </c>
      <c r="BZ120" s="9">
        <f t="shared" si="96"/>
        <v>1.5374322711064254E-2</v>
      </c>
      <c r="CA120" s="9">
        <f t="shared" si="97"/>
        <v>2.0169698564881908E-2</v>
      </c>
      <c r="CB120" s="9">
        <f t="shared" si="98"/>
        <v>1.7039183322894644E-2</v>
      </c>
      <c r="CC120" s="9" t="str">
        <f t="shared" si="99"/>
        <v/>
      </c>
      <c r="CD120" s="9" t="str">
        <f t="shared" si="100"/>
        <v/>
      </c>
      <c r="CE120" s="9" t="str">
        <f t="shared" si="101"/>
        <v/>
      </c>
      <c r="CF120" s="9" t="str">
        <f t="shared" si="102"/>
        <v/>
      </c>
      <c r="CG120" s="9" t="str">
        <f t="shared" si="103"/>
        <v/>
      </c>
      <c r="CH120" s="9" t="str">
        <f t="shared" si="104"/>
        <v/>
      </c>
      <c r="CI120" s="9" t="str">
        <f t="shared" si="105"/>
        <v/>
      </c>
    </row>
    <row r="121" spans="1:87">
      <c r="A121" s="188"/>
      <c r="B121" s="57" t="str">
        <f>IF('Gene Table'!D120="","",'Gene Table'!D120)</f>
        <v>NM_004347</v>
      </c>
      <c r="C121" s="57" t="s">
        <v>1763</v>
      </c>
      <c r="D121" s="60">
        <f>IF(SUM('Test Sample Data'!D$3:D$98)&gt;10,IF(AND(ISNUMBER('Test Sample Data'!D120),'Test Sample Data'!D120&lt;$B$1, 'Test Sample Data'!D120&gt;0),'Test Sample Data'!D120,$B$1),"")</f>
        <v>24.05</v>
      </c>
      <c r="E121" s="60">
        <f>IF(SUM('Test Sample Data'!E$3:E$98)&gt;10,IF(AND(ISNUMBER('Test Sample Data'!E120),'Test Sample Data'!E120&lt;$B$1, 'Test Sample Data'!E120&gt;0),'Test Sample Data'!E120,$B$1),"")</f>
        <v>24.19</v>
      </c>
      <c r="F121" s="60">
        <f>IF(SUM('Test Sample Data'!F$3:F$98)&gt;10,IF(AND(ISNUMBER('Test Sample Data'!F120),'Test Sample Data'!F120&lt;$B$1, 'Test Sample Data'!F120&gt;0),'Test Sample Data'!F120,$B$1),"")</f>
        <v>24.12</v>
      </c>
      <c r="G121" s="60" t="str">
        <f>IF(SUM('Test Sample Data'!G$3:G$98)&gt;10,IF(AND(ISNUMBER('Test Sample Data'!G120),'Test Sample Data'!G120&lt;$B$1, 'Test Sample Data'!G120&gt;0),'Test Sample Data'!G120,$B$1),"")</f>
        <v/>
      </c>
      <c r="H121" s="60" t="str">
        <f>IF(SUM('Test Sample Data'!H$3:H$98)&gt;10,IF(AND(ISNUMBER('Test Sample Data'!H120),'Test Sample Data'!H120&lt;$B$1, 'Test Sample Data'!H120&gt;0),'Test Sample Data'!H120,$B$1),"")</f>
        <v/>
      </c>
      <c r="I121" s="60" t="str">
        <f>IF(SUM('Test Sample Data'!I$3:I$98)&gt;10,IF(AND(ISNUMBER('Test Sample Data'!I120),'Test Sample Data'!I120&lt;$B$1, 'Test Sample Data'!I120&gt;0),'Test Sample Data'!I120,$B$1),"")</f>
        <v/>
      </c>
      <c r="J121" s="60" t="str">
        <f>IF(SUM('Test Sample Data'!J$3:J$98)&gt;10,IF(AND(ISNUMBER('Test Sample Data'!J120),'Test Sample Data'!J120&lt;$B$1, 'Test Sample Data'!J120&gt;0),'Test Sample Data'!J120,$B$1),"")</f>
        <v/>
      </c>
      <c r="K121" s="60" t="str">
        <f>IF(SUM('Test Sample Data'!K$3:K$98)&gt;10,IF(AND(ISNUMBER('Test Sample Data'!K120),'Test Sample Data'!K120&lt;$B$1, 'Test Sample Data'!K120&gt;0),'Test Sample Data'!K120,$B$1),"")</f>
        <v/>
      </c>
      <c r="L121" s="60" t="str">
        <f>IF(SUM('Test Sample Data'!L$3:L$98)&gt;10,IF(AND(ISNUMBER('Test Sample Data'!L120),'Test Sample Data'!L120&lt;$B$1, 'Test Sample Data'!L120&gt;0),'Test Sample Data'!L120,$B$1),"")</f>
        <v/>
      </c>
      <c r="M121" s="60" t="str">
        <f>IF(SUM('Test Sample Data'!M$3:M$98)&gt;10,IF(AND(ISNUMBER('Test Sample Data'!M120),'Test Sample Data'!M120&lt;$B$1, 'Test Sample Data'!M120&gt;0),'Test Sample Data'!M120,$B$1),"")</f>
        <v/>
      </c>
      <c r="N121" s="60" t="str">
        <f>'Gene Table'!D120</f>
        <v>NM_004347</v>
      </c>
      <c r="O121" s="57" t="s">
        <v>1763</v>
      </c>
      <c r="P121" s="60">
        <f>IF(SUM('Control Sample Data'!D$3:D$98)&gt;10,IF(AND(ISNUMBER('Control Sample Data'!D120),'Control Sample Data'!D120&lt;$B$1, 'Control Sample Data'!D120&gt;0),'Control Sample Data'!D120,$B$1),"")</f>
        <v>32.909999999999997</v>
      </c>
      <c r="Q121" s="60">
        <f>IF(SUM('Control Sample Data'!E$3:E$98)&gt;10,IF(AND(ISNUMBER('Control Sample Data'!E120),'Control Sample Data'!E120&lt;$B$1, 'Control Sample Data'!E120&gt;0),'Control Sample Data'!E120,$B$1),"")</f>
        <v>35</v>
      </c>
      <c r="R121" s="60">
        <f>IF(SUM('Control Sample Data'!F$3:F$98)&gt;10,IF(AND(ISNUMBER('Control Sample Data'!F120),'Control Sample Data'!F120&lt;$B$1, 'Control Sample Data'!F120&gt;0),'Control Sample Data'!F120,$B$1),"")</f>
        <v>33.340000000000003</v>
      </c>
      <c r="S121" s="60" t="str">
        <f>IF(SUM('Control Sample Data'!G$3:G$98)&gt;10,IF(AND(ISNUMBER('Control Sample Data'!G120),'Control Sample Data'!G120&lt;$B$1, 'Control Sample Data'!G120&gt;0),'Control Sample Data'!G120,$B$1),"")</f>
        <v/>
      </c>
      <c r="T121" s="60" t="str">
        <f>IF(SUM('Control Sample Data'!H$3:H$98)&gt;10,IF(AND(ISNUMBER('Control Sample Data'!H120),'Control Sample Data'!H120&lt;$B$1, 'Control Sample Data'!H120&gt;0),'Control Sample Data'!H120,$B$1),"")</f>
        <v/>
      </c>
      <c r="U121" s="60" t="str">
        <f>IF(SUM('Control Sample Data'!I$3:I$98)&gt;10,IF(AND(ISNUMBER('Control Sample Data'!I120),'Control Sample Data'!I120&lt;$B$1, 'Control Sample Data'!I120&gt;0),'Control Sample Data'!I120,$B$1),"")</f>
        <v/>
      </c>
      <c r="V121" s="60" t="str">
        <f>IF(SUM('Control Sample Data'!J$3:J$98)&gt;10,IF(AND(ISNUMBER('Control Sample Data'!J120),'Control Sample Data'!J120&lt;$B$1, 'Control Sample Data'!J120&gt;0),'Control Sample Data'!J120,$B$1),"")</f>
        <v/>
      </c>
      <c r="W121" s="60" t="str">
        <f>IF(SUM('Control Sample Data'!K$3:K$98)&gt;10,IF(AND(ISNUMBER('Control Sample Data'!K120),'Control Sample Data'!K120&lt;$B$1, 'Control Sample Data'!K120&gt;0),'Control Sample Data'!K120,$B$1),"")</f>
        <v/>
      </c>
      <c r="X121" s="60" t="str">
        <f>IF(SUM('Control Sample Data'!L$3:L$98)&gt;10,IF(AND(ISNUMBER('Control Sample Data'!L120),'Control Sample Data'!L120&lt;$B$1, 'Control Sample Data'!L120&gt;0),'Control Sample Data'!L120,$B$1),"")</f>
        <v/>
      </c>
      <c r="Y121" s="60" t="str">
        <f>IF(SUM('Control Sample Data'!M$3:M$98)&gt;10,IF(AND(ISNUMBER('Control Sample Data'!M120),'Control Sample Data'!M120&lt;$B$1, 'Control Sample Data'!M120&gt;0),'Control Sample Data'!M120,$B$1),"")</f>
        <v/>
      </c>
      <c r="Z121" s="185" t="s">
        <v>334</v>
      </c>
      <c r="AA121" s="185"/>
      <c r="AB121" s="185"/>
      <c r="AC121" s="185"/>
      <c r="AD121" s="185"/>
      <c r="AE121" s="185"/>
      <c r="AF121" s="185"/>
      <c r="AG121" s="185"/>
      <c r="AH121" s="185"/>
      <c r="AI121" s="185" t="s">
        <v>334</v>
      </c>
      <c r="AJ121" s="133"/>
      <c r="AK121" s="133"/>
      <c r="AL121" s="133"/>
      <c r="AM121" s="133"/>
      <c r="AN121" s="133"/>
      <c r="AO121" s="133"/>
      <c r="AP121" s="133"/>
      <c r="AQ121" s="133"/>
      <c r="AR121" s="133"/>
      <c r="AS121" s="133"/>
      <c r="AT121" s="80">
        <f t="shared" si="106"/>
        <v>0.53166666666666984</v>
      </c>
      <c r="AU121" s="74">
        <f t="shared" si="107"/>
        <v>0.58333333333333215</v>
      </c>
      <c r="AV121" s="74">
        <f t="shared" si="108"/>
        <v>0.49666666666666615</v>
      </c>
      <c r="AW121" s="74" t="str">
        <f t="shared" si="109"/>
        <v/>
      </c>
      <c r="AX121" s="74" t="str">
        <f t="shared" si="110"/>
        <v/>
      </c>
      <c r="AY121" s="74" t="str">
        <f t="shared" si="111"/>
        <v/>
      </c>
      <c r="AZ121" s="74" t="str">
        <f t="shared" si="112"/>
        <v/>
      </c>
      <c r="BA121" s="74" t="str">
        <f t="shared" si="113"/>
        <v/>
      </c>
      <c r="BB121" s="74" t="str">
        <f t="shared" si="114"/>
        <v/>
      </c>
      <c r="BC121" s="74" t="str">
        <f t="shared" si="115"/>
        <v/>
      </c>
      <c r="BD121" s="74">
        <f t="shared" si="117"/>
        <v>9.1333333333333293</v>
      </c>
      <c r="BE121" s="74">
        <f t="shared" si="118"/>
        <v>10.691666666666666</v>
      </c>
      <c r="BF121" s="74">
        <f t="shared" si="119"/>
        <v>8.9350000000000023</v>
      </c>
      <c r="BG121" s="74" t="str">
        <f t="shared" si="120"/>
        <v/>
      </c>
      <c r="BH121" s="74" t="str">
        <f t="shared" si="121"/>
        <v/>
      </c>
      <c r="BI121" s="74" t="str">
        <f t="shared" si="122"/>
        <v/>
      </c>
      <c r="BJ121" s="74" t="str">
        <f t="shared" si="123"/>
        <v/>
      </c>
      <c r="BK121" s="74" t="str">
        <f t="shared" si="124"/>
        <v/>
      </c>
      <c r="BL121" s="74" t="str">
        <f t="shared" si="125"/>
        <v/>
      </c>
      <c r="BM121" s="74" t="str">
        <f t="shared" si="126"/>
        <v/>
      </c>
      <c r="BN121" s="62">
        <f t="shared" si="127"/>
        <v>0.53722222222222271</v>
      </c>
      <c r="BO121" s="62">
        <f t="shared" si="128"/>
        <v>9.586666666666666</v>
      </c>
      <c r="BP121" s="9">
        <f t="shared" si="86"/>
        <v>0.69175512541429607</v>
      </c>
      <c r="BQ121" s="9">
        <f t="shared" si="87"/>
        <v>0.66741992708501774</v>
      </c>
      <c r="BR121" s="9">
        <f t="shared" si="88"/>
        <v>0.70874243361113021</v>
      </c>
      <c r="BS121" s="9" t="str">
        <f t="shared" si="89"/>
        <v/>
      </c>
      <c r="BT121" s="9" t="str">
        <f t="shared" si="90"/>
        <v/>
      </c>
      <c r="BU121" s="9" t="str">
        <f t="shared" si="91"/>
        <v/>
      </c>
      <c r="BV121" s="9" t="str">
        <f t="shared" si="92"/>
        <v/>
      </c>
      <c r="BW121" s="9" t="str">
        <f t="shared" si="93"/>
        <v/>
      </c>
      <c r="BX121" s="9" t="str">
        <f t="shared" si="94"/>
        <v/>
      </c>
      <c r="BY121" s="9" t="str">
        <f t="shared" si="95"/>
        <v/>
      </c>
      <c r="BZ121" s="9">
        <f t="shared" si="96"/>
        <v>1.7807079854652728E-3</v>
      </c>
      <c r="CA121" s="9">
        <f t="shared" si="97"/>
        <v>6.0462712909054722E-4</v>
      </c>
      <c r="CB121" s="9">
        <f t="shared" si="98"/>
        <v>2.0431346480322813E-3</v>
      </c>
      <c r="CC121" s="9" t="str">
        <f t="shared" si="99"/>
        <v/>
      </c>
      <c r="CD121" s="9" t="str">
        <f t="shared" si="100"/>
        <v/>
      </c>
      <c r="CE121" s="9" t="str">
        <f t="shared" si="101"/>
        <v/>
      </c>
      <c r="CF121" s="9" t="str">
        <f t="shared" si="102"/>
        <v/>
      </c>
      <c r="CG121" s="9" t="str">
        <f t="shared" si="103"/>
        <v/>
      </c>
      <c r="CH121" s="9" t="str">
        <f t="shared" si="104"/>
        <v/>
      </c>
      <c r="CI121" s="9" t="str">
        <f t="shared" si="105"/>
        <v/>
      </c>
    </row>
    <row r="122" spans="1:87">
      <c r="A122" s="188"/>
      <c r="B122" s="57" t="str">
        <f>IF('Gene Table'!D121="","",'Gene Table'!D121)</f>
        <v>NM_001225</v>
      </c>
      <c r="C122" s="57" t="s">
        <v>1764</v>
      </c>
      <c r="D122" s="60">
        <f>IF(SUM('Test Sample Data'!D$3:D$98)&gt;10,IF(AND(ISNUMBER('Test Sample Data'!D121),'Test Sample Data'!D121&lt;$B$1, 'Test Sample Data'!D121&gt;0),'Test Sample Data'!D121,$B$1),"")</f>
        <v>26.52</v>
      </c>
      <c r="E122" s="60">
        <f>IF(SUM('Test Sample Data'!E$3:E$98)&gt;10,IF(AND(ISNUMBER('Test Sample Data'!E121),'Test Sample Data'!E121&lt;$B$1, 'Test Sample Data'!E121&gt;0),'Test Sample Data'!E121,$B$1),"")</f>
        <v>26.68</v>
      </c>
      <c r="F122" s="60">
        <f>IF(SUM('Test Sample Data'!F$3:F$98)&gt;10,IF(AND(ISNUMBER('Test Sample Data'!F121),'Test Sample Data'!F121&lt;$B$1, 'Test Sample Data'!F121&gt;0),'Test Sample Data'!F121,$B$1),"")</f>
        <v>26.82</v>
      </c>
      <c r="G122" s="60" t="str">
        <f>IF(SUM('Test Sample Data'!G$3:G$98)&gt;10,IF(AND(ISNUMBER('Test Sample Data'!G121),'Test Sample Data'!G121&lt;$B$1, 'Test Sample Data'!G121&gt;0),'Test Sample Data'!G121,$B$1),"")</f>
        <v/>
      </c>
      <c r="H122" s="60" t="str">
        <f>IF(SUM('Test Sample Data'!H$3:H$98)&gt;10,IF(AND(ISNUMBER('Test Sample Data'!H121),'Test Sample Data'!H121&lt;$B$1, 'Test Sample Data'!H121&gt;0),'Test Sample Data'!H121,$B$1),"")</f>
        <v/>
      </c>
      <c r="I122" s="60" t="str">
        <f>IF(SUM('Test Sample Data'!I$3:I$98)&gt;10,IF(AND(ISNUMBER('Test Sample Data'!I121),'Test Sample Data'!I121&lt;$B$1, 'Test Sample Data'!I121&gt;0),'Test Sample Data'!I121,$B$1),"")</f>
        <v/>
      </c>
      <c r="J122" s="60" t="str">
        <f>IF(SUM('Test Sample Data'!J$3:J$98)&gt;10,IF(AND(ISNUMBER('Test Sample Data'!J121),'Test Sample Data'!J121&lt;$B$1, 'Test Sample Data'!J121&gt;0),'Test Sample Data'!J121,$B$1),"")</f>
        <v/>
      </c>
      <c r="K122" s="60" t="str">
        <f>IF(SUM('Test Sample Data'!K$3:K$98)&gt;10,IF(AND(ISNUMBER('Test Sample Data'!K121),'Test Sample Data'!K121&lt;$B$1, 'Test Sample Data'!K121&gt;0),'Test Sample Data'!K121,$B$1),"")</f>
        <v/>
      </c>
      <c r="L122" s="60" t="str">
        <f>IF(SUM('Test Sample Data'!L$3:L$98)&gt;10,IF(AND(ISNUMBER('Test Sample Data'!L121),'Test Sample Data'!L121&lt;$B$1, 'Test Sample Data'!L121&gt;0),'Test Sample Data'!L121,$B$1),"")</f>
        <v/>
      </c>
      <c r="M122" s="60" t="str">
        <f>IF(SUM('Test Sample Data'!M$3:M$98)&gt;10,IF(AND(ISNUMBER('Test Sample Data'!M121),'Test Sample Data'!M121&lt;$B$1, 'Test Sample Data'!M121&gt;0),'Test Sample Data'!M121,$B$1),"")</f>
        <v/>
      </c>
      <c r="N122" s="60" t="str">
        <f>'Gene Table'!D121</f>
        <v>NM_001225</v>
      </c>
      <c r="O122" s="57" t="s">
        <v>1764</v>
      </c>
      <c r="P122" s="60">
        <f>IF(SUM('Control Sample Data'!D$3:D$98)&gt;10,IF(AND(ISNUMBER('Control Sample Data'!D121),'Control Sample Data'!D121&lt;$B$1, 'Control Sample Data'!D121&gt;0),'Control Sample Data'!D121,$B$1),"")</f>
        <v>27.02</v>
      </c>
      <c r="Q122" s="60">
        <f>IF(SUM('Control Sample Data'!E$3:E$98)&gt;10,IF(AND(ISNUMBER('Control Sample Data'!E121),'Control Sample Data'!E121&lt;$B$1, 'Control Sample Data'!E121&gt;0),'Control Sample Data'!E121,$B$1),"")</f>
        <v>27.25</v>
      </c>
      <c r="R122" s="60">
        <f>IF(SUM('Control Sample Data'!F$3:F$98)&gt;10,IF(AND(ISNUMBER('Control Sample Data'!F121),'Control Sample Data'!F121&lt;$B$1, 'Control Sample Data'!F121&gt;0),'Control Sample Data'!F121,$B$1),"")</f>
        <v>27.3</v>
      </c>
      <c r="S122" s="60" t="str">
        <f>IF(SUM('Control Sample Data'!G$3:G$98)&gt;10,IF(AND(ISNUMBER('Control Sample Data'!G121),'Control Sample Data'!G121&lt;$B$1, 'Control Sample Data'!G121&gt;0),'Control Sample Data'!G121,$B$1),"")</f>
        <v/>
      </c>
      <c r="T122" s="60" t="str">
        <f>IF(SUM('Control Sample Data'!H$3:H$98)&gt;10,IF(AND(ISNUMBER('Control Sample Data'!H121),'Control Sample Data'!H121&lt;$B$1, 'Control Sample Data'!H121&gt;0),'Control Sample Data'!H121,$B$1),"")</f>
        <v/>
      </c>
      <c r="U122" s="60" t="str">
        <f>IF(SUM('Control Sample Data'!I$3:I$98)&gt;10,IF(AND(ISNUMBER('Control Sample Data'!I121),'Control Sample Data'!I121&lt;$B$1, 'Control Sample Data'!I121&gt;0),'Control Sample Data'!I121,$B$1),"")</f>
        <v/>
      </c>
      <c r="V122" s="60" t="str">
        <f>IF(SUM('Control Sample Data'!J$3:J$98)&gt;10,IF(AND(ISNUMBER('Control Sample Data'!J121),'Control Sample Data'!J121&lt;$B$1, 'Control Sample Data'!J121&gt;0),'Control Sample Data'!J121,$B$1),"")</f>
        <v/>
      </c>
      <c r="W122" s="60" t="str">
        <f>IF(SUM('Control Sample Data'!K$3:K$98)&gt;10,IF(AND(ISNUMBER('Control Sample Data'!K121),'Control Sample Data'!K121&lt;$B$1, 'Control Sample Data'!K121&gt;0),'Control Sample Data'!K121,$B$1),"")</f>
        <v/>
      </c>
      <c r="X122" s="60" t="str">
        <f>IF(SUM('Control Sample Data'!L$3:L$98)&gt;10,IF(AND(ISNUMBER('Control Sample Data'!L121),'Control Sample Data'!L121&lt;$B$1, 'Control Sample Data'!L121&gt;0),'Control Sample Data'!L121,$B$1),"")</f>
        <v/>
      </c>
      <c r="Y122" s="60" t="str">
        <f>IF(SUM('Control Sample Data'!M$3:M$98)&gt;10,IF(AND(ISNUMBER('Control Sample Data'!M121),'Control Sample Data'!M121&lt;$B$1, 'Control Sample Data'!M121&gt;0),'Control Sample Data'!M121,$B$1),"")</f>
        <v/>
      </c>
      <c r="Z122" s="75">
        <f t="shared" ref="Z122:AS122" si="129">IF(ISERROR(AVERAGE(Z100:Z119)),0,AVERAGE(Z100:Z119))</f>
        <v>23.518333333333331</v>
      </c>
      <c r="AA122" s="75">
        <f t="shared" si="129"/>
        <v>23.606666666666669</v>
      </c>
      <c r="AB122" s="75">
        <f t="shared" si="129"/>
        <v>23.623333333333335</v>
      </c>
      <c r="AC122" s="75">
        <f t="shared" si="129"/>
        <v>0</v>
      </c>
      <c r="AD122" s="75">
        <f t="shared" si="129"/>
        <v>0</v>
      </c>
      <c r="AE122" s="75">
        <f t="shared" si="129"/>
        <v>0</v>
      </c>
      <c r="AF122" s="75">
        <f t="shared" si="129"/>
        <v>0</v>
      </c>
      <c r="AG122" s="75">
        <f t="shared" si="129"/>
        <v>0</v>
      </c>
      <c r="AH122" s="75">
        <f t="shared" si="129"/>
        <v>0</v>
      </c>
      <c r="AI122" s="75">
        <f t="shared" si="129"/>
        <v>0</v>
      </c>
      <c r="AJ122" s="75">
        <f t="shared" si="129"/>
        <v>23.776666666666667</v>
      </c>
      <c r="AK122" s="75">
        <f t="shared" si="129"/>
        <v>24.308333333333334</v>
      </c>
      <c r="AL122" s="75">
        <f t="shared" si="129"/>
        <v>24.405000000000001</v>
      </c>
      <c r="AM122" s="75">
        <f t="shared" si="129"/>
        <v>0</v>
      </c>
      <c r="AN122" s="75">
        <f t="shared" si="129"/>
        <v>0</v>
      </c>
      <c r="AO122" s="75">
        <f t="shared" si="129"/>
        <v>0</v>
      </c>
      <c r="AP122" s="75">
        <f t="shared" si="129"/>
        <v>0</v>
      </c>
      <c r="AQ122" s="75">
        <f t="shared" si="129"/>
        <v>0</v>
      </c>
      <c r="AR122" s="75">
        <f t="shared" si="129"/>
        <v>0</v>
      </c>
      <c r="AS122" s="75">
        <f t="shared" si="129"/>
        <v>0</v>
      </c>
      <c r="AT122" s="80">
        <f t="shared" si="106"/>
        <v>3.0016666666666687</v>
      </c>
      <c r="AU122" s="74">
        <f t="shared" si="107"/>
        <v>3.0733333333333306</v>
      </c>
      <c r="AV122" s="74">
        <f t="shared" si="108"/>
        <v>3.1966666666666654</v>
      </c>
      <c r="AW122" s="74" t="str">
        <f t="shared" si="109"/>
        <v/>
      </c>
      <c r="AX122" s="74" t="str">
        <f t="shared" si="110"/>
        <v/>
      </c>
      <c r="AY122" s="74" t="str">
        <f t="shared" si="111"/>
        <v/>
      </c>
      <c r="AZ122" s="74" t="str">
        <f t="shared" si="112"/>
        <v/>
      </c>
      <c r="BA122" s="74" t="str">
        <f t="shared" si="113"/>
        <v/>
      </c>
      <c r="BB122" s="74" t="str">
        <f t="shared" si="114"/>
        <v/>
      </c>
      <c r="BC122" s="74" t="str">
        <f t="shared" si="115"/>
        <v/>
      </c>
      <c r="BD122" s="74">
        <f t="shared" si="117"/>
        <v>3.2433333333333323</v>
      </c>
      <c r="BE122" s="74">
        <f t="shared" si="118"/>
        <v>2.9416666666666664</v>
      </c>
      <c r="BF122" s="74">
        <f t="shared" si="119"/>
        <v>2.8949999999999996</v>
      </c>
      <c r="BG122" s="74" t="str">
        <f t="shared" si="120"/>
        <v/>
      </c>
      <c r="BH122" s="74" t="str">
        <f t="shared" si="121"/>
        <v/>
      </c>
      <c r="BI122" s="74" t="str">
        <f t="shared" si="122"/>
        <v/>
      </c>
      <c r="BJ122" s="74" t="str">
        <f t="shared" si="123"/>
        <v/>
      </c>
      <c r="BK122" s="74" t="str">
        <f t="shared" si="124"/>
        <v/>
      </c>
      <c r="BL122" s="74" t="str">
        <f t="shared" si="125"/>
        <v/>
      </c>
      <c r="BM122" s="74" t="str">
        <f t="shared" si="126"/>
        <v/>
      </c>
      <c r="BN122" s="62">
        <f t="shared" si="127"/>
        <v>3.0905555555555551</v>
      </c>
      <c r="BO122" s="62">
        <f t="shared" si="128"/>
        <v>3.026666666666666</v>
      </c>
      <c r="BP122" s="9">
        <f t="shared" si="86"/>
        <v>0.1248556777172536</v>
      </c>
      <c r="BQ122" s="9">
        <f t="shared" si="87"/>
        <v>0.11880493471385049</v>
      </c>
      <c r="BR122" s="9">
        <f t="shared" si="88"/>
        <v>0.10907053595510294</v>
      </c>
      <c r="BS122" s="9" t="str">
        <f t="shared" si="89"/>
        <v/>
      </c>
      <c r="BT122" s="9" t="str">
        <f t="shared" si="90"/>
        <v/>
      </c>
      <c r="BU122" s="9" t="str">
        <f t="shared" si="91"/>
        <v/>
      </c>
      <c r="BV122" s="9" t="str">
        <f t="shared" si="92"/>
        <v/>
      </c>
      <c r="BW122" s="9" t="str">
        <f t="shared" si="93"/>
        <v/>
      </c>
      <c r="BX122" s="9" t="str">
        <f t="shared" si="94"/>
        <v/>
      </c>
      <c r="BY122" s="9" t="str">
        <f t="shared" si="95"/>
        <v/>
      </c>
      <c r="BZ122" s="9">
        <f t="shared" si="96"/>
        <v>0.10559889670687805</v>
      </c>
      <c r="CA122" s="9">
        <f t="shared" si="97"/>
        <v>0.13015776906685081</v>
      </c>
      <c r="CB122" s="9">
        <f t="shared" si="98"/>
        <v>0.1344367988071723</v>
      </c>
      <c r="CC122" s="9" t="str">
        <f t="shared" si="99"/>
        <v/>
      </c>
      <c r="CD122" s="9" t="str">
        <f t="shared" si="100"/>
        <v/>
      </c>
      <c r="CE122" s="9" t="str">
        <f t="shared" si="101"/>
        <v/>
      </c>
      <c r="CF122" s="9" t="str">
        <f t="shared" si="102"/>
        <v/>
      </c>
      <c r="CG122" s="9" t="str">
        <f t="shared" si="103"/>
        <v/>
      </c>
      <c r="CH122" s="9" t="str">
        <f t="shared" si="104"/>
        <v/>
      </c>
      <c r="CI122" s="9" t="str">
        <f t="shared" si="105"/>
        <v/>
      </c>
    </row>
    <row r="123" spans="1:87">
      <c r="A123" s="188"/>
      <c r="B123" s="57" t="str">
        <f>IF('Gene Table'!D122="","",'Gene Table'!D122)</f>
        <v>NM_001223</v>
      </c>
      <c r="C123" s="57" t="s">
        <v>1765</v>
      </c>
      <c r="D123" s="60">
        <f>IF(SUM('Test Sample Data'!D$3:D$98)&gt;10,IF(AND(ISNUMBER('Test Sample Data'!D122),'Test Sample Data'!D122&lt;$B$1, 'Test Sample Data'!D122&gt;0),'Test Sample Data'!D122,$B$1),"")</f>
        <v>32.71</v>
      </c>
      <c r="E123" s="60">
        <f>IF(SUM('Test Sample Data'!E$3:E$98)&gt;10,IF(AND(ISNUMBER('Test Sample Data'!E122),'Test Sample Data'!E122&lt;$B$1, 'Test Sample Data'!E122&gt;0),'Test Sample Data'!E122,$B$1),"")</f>
        <v>34.81</v>
      </c>
      <c r="F123" s="60">
        <f>IF(SUM('Test Sample Data'!F$3:F$98)&gt;10,IF(AND(ISNUMBER('Test Sample Data'!F122),'Test Sample Data'!F122&lt;$B$1, 'Test Sample Data'!F122&gt;0),'Test Sample Data'!F122,$B$1),"")</f>
        <v>33.67</v>
      </c>
      <c r="G123" s="60" t="str">
        <f>IF(SUM('Test Sample Data'!G$3:G$98)&gt;10,IF(AND(ISNUMBER('Test Sample Data'!G122),'Test Sample Data'!G122&lt;$B$1, 'Test Sample Data'!G122&gt;0),'Test Sample Data'!G122,$B$1),"")</f>
        <v/>
      </c>
      <c r="H123" s="60" t="str">
        <f>IF(SUM('Test Sample Data'!H$3:H$98)&gt;10,IF(AND(ISNUMBER('Test Sample Data'!H122),'Test Sample Data'!H122&lt;$B$1, 'Test Sample Data'!H122&gt;0),'Test Sample Data'!H122,$B$1),"")</f>
        <v/>
      </c>
      <c r="I123" s="60" t="str">
        <f>IF(SUM('Test Sample Data'!I$3:I$98)&gt;10,IF(AND(ISNUMBER('Test Sample Data'!I122),'Test Sample Data'!I122&lt;$B$1, 'Test Sample Data'!I122&gt;0),'Test Sample Data'!I122,$B$1),"")</f>
        <v/>
      </c>
      <c r="J123" s="60" t="str">
        <f>IF(SUM('Test Sample Data'!J$3:J$98)&gt;10,IF(AND(ISNUMBER('Test Sample Data'!J122),'Test Sample Data'!J122&lt;$B$1, 'Test Sample Data'!J122&gt;0),'Test Sample Data'!J122,$B$1),"")</f>
        <v/>
      </c>
      <c r="K123" s="60" t="str">
        <f>IF(SUM('Test Sample Data'!K$3:K$98)&gt;10,IF(AND(ISNUMBER('Test Sample Data'!K122),'Test Sample Data'!K122&lt;$B$1, 'Test Sample Data'!K122&gt;0),'Test Sample Data'!K122,$B$1),"")</f>
        <v/>
      </c>
      <c r="L123" s="60" t="str">
        <f>IF(SUM('Test Sample Data'!L$3:L$98)&gt;10,IF(AND(ISNUMBER('Test Sample Data'!L122),'Test Sample Data'!L122&lt;$B$1, 'Test Sample Data'!L122&gt;0),'Test Sample Data'!L122,$B$1),"")</f>
        <v/>
      </c>
      <c r="M123" s="60" t="str">
        <f>IF(SUM('Test Sample Data'!M$3:M$98)&gt;10,IF(AND(ISNUMBER('Test Sample Data'!M122),'Test Sample Data'!M122&lt;$B$1, 'Test Sample Data'!M122&gt;0),'Test Sample Data'!M122,$B$1),"")</f>
        <v/>
      </c>
      <c r="N123" s="60" t="str">
        <f>'Gene Table'!D122</f>
        <v>NM_001223</v>
      </c>
      <c r="O123" s="57" t="s">
        <v>1765</v>
      </c>
      <c r="P123" s="60">
        <f>IF(SUM('Control Sample Data'!D$3:D$98)&gt;10,IF(AND(ISNUMBER('Control Sample Data'!D122),'Control Sample Data'!D122&lt;$B$1, 'Control Sample Data'!D122&gt;0),'Control Sample Data'!D122,$B$1),"")</f>
        <v>29.16</v>
      </c>
      <c r="Q123" s="60">
        <f>IF(SUM('Control Sample Data'!E$3:E$98)&gt;10,IF(AND(ISNUMBER('Control Sample Data'!E122),'Control Sample Data'!E122&lt;$B$1, 'Control Sample Data'!E122&gt;0),'Control Sample Data'!E122,$B$1),"")</f>
        <v>29.32</v>
      </c>
      <c r="R123" s="60">
        <f>IF(SUM('Control Sample Data'!F$3:F$98)&gt;10,IF(AND(ISNUMBER('Control Sample Data'!F122),'Control Sample Data'!F122&lt;$B$1, 'Control Sample Data'!F122&gt;0),'Control Sample Data'!F122,$B$1),"")</f>
        <v>29.35</v>
      </c>
      <c r="S123" s="60" t="str">
        <f>IF(SUM('Control Sample Data'!G$3:G$98)&gt;10,IF(AND(ISNUMBER('Control Sample Data'!G122),'Control Sample Data'!G122&lt;$B$1, 'Control Sample Data'!G122&gt;0),'Control Sample Data'!G122,$B$1),"")</f>
        <v/>
      </c>
      <c r="T123" s="60" t="str">
        <f>IF(SUM('Control Sample Data'!H$3:H$98)&gt;10,IF(AND(ISNUMBER('Control Sample Data'!H122),'Control Sample Data'!H122&lt;$B$1, 'Control Sample Data'!H122&gt;0),'Control Sample Data'!H122,$B$1),"")</f>
        <v/>
      </c>
      <c r="U123" s="60" t="str">
        <f>IF(SUM('Control Sample Data'!I$3:I$98)&gt;10,IF(AND(ISNUMBER('Control Sample Data'!I122),'Control Sample Data'!I122&lt;$B$1, 'Control Sample Data'!I122&gt;0),'Control Sample Data'!I122,$B$1),"")</f>
        <v/>
      </c>
      <c r="V123" s="60" t="str">
        <f>IF(SUM('Control Sample Data'!J$3:J$98)&gt;10,IF(AND(ISNUMBER('Control Sample Data'!J122),'Control Sample Data'!J122&lt;$B$1, 'Control Sample Data'!J122&gt;0),'Control Sample Data'!J122,$B$1),"")</f>
        <v/>
      </c>
      <c r="W123" s="60" t="str">
        <f>IF(SUM('Control Sample Data'!K$3:K$98)&gt;10,IF(AND(ISNUMBER('Control Sample Data'!K122),'Control Sample Data'!K122&lt;$B$1, 'Control Sample Data'!K122&gt;0),'Control Sample Data'!K122,$B$1),"")</f>
        <v/>
      </c>
      <c r="X123" s="60" t="str">
        <f>IF(SUM('Control Sample Data'!L$3:L$98)&gt;10,IF(AND(ISNUMBER('Control Sample Data'!L122),'Control Sample Data'!L122&lt;$B$1, 'Control Sample Data'!L122&gt;0),'Control Sample Data'!L122,$B$1),"")</f>
        <v/>
      </c>
      <c r="Y123" s="60" t="str">
        <f>IF(SUM('Control Sample Data'!M$3:M$98)&gt;10,IF(AND(ISNUMBER('Control Sample Data'!M122),'Control Sample Data'!M122&lt;$B$1, 'Control Sample Data'!M122&gt;0),'Control Sample Data'!M122,$B$1),"")</f>
        <v/>
      </c>
      <c r="AT123" s="74">
        <f t="shared" si="106"/>
        <v>9.19166666666667</v>
      </c>
      <c r="AU123" s="74">
        <f t="shared" si="107"/>
        <v>11.203333333333333</v>
      </c>
      <c r="AV123" s="74">
        <f t="shared" si="108"/>
        <v>10.046666666666667</v>
      </c>
      <c r="AW123" s="74" t="str">
        <f t="shared" si="109"/>
        <v/>
      </c>
      <c r="AX123" s="74" t="str">
        <f t="shared" si="110"/>
        <v/>
      </c>
      <c r="AY123" s="74" t="str">
        <f t="shared" si="111"/>
        <v/>
      </c>
      <c r="AZ123" s="74" t="str">
        <f t="shared" si="112"/>
        <v/>
      </c>
      <c r="BA123" s="74" t="str">
        <f t="shared" si="113"/>
        <v/>
      </c>
      <c r="BB123" s="74" t="str">
        <f t="shared" si="114"/>
        <v/>
      </c>
      <c r="BC123" s="74" t="str">
        <f t="shared" si="115"/>
        <v/>
      </c>
      <c r="BD123" s="74">
        <f t="shared" si="117"/>
        <v>5.3833333333333329</v>
      </c>
      <c r="BE123" s="74">
        <f t="shared" si="118"/>
        <v>5.0116666666666667</v>
      </c>
      <c r="BF123" s="74">
        <f t="shared" si="119"/>
        <v>4.9450000000000003</v>
      </c>
      <c r="BG123" s="74" t="str">
        <f t="shared" si="120"/>
        <v/>
      </c>
      <c r="BH123" s="74" t="str">
        <f t="shared" si="121"/>
        <v/>
      </c>
      <c r="BI123" s="74" t="str">
        <f t="shared" si="122"/>
        <v/>
      </c>
      <c r="BJ123" s="74" t="str">
        <f t="shared" si="123"/>
        <v/>
      </c>
      <c r="BK123" s="74" t="str">
        <f t="shared" si="124"/>
        <v/>
      </c>
      <c r="BL123" s="74" t="str">
        <f t="shared" si="125"/>
        <v/>
      </c>
      <c r="BM123" s="74" t="str">
        <f t="shared" si="126"/>
        <v/>
      </c>
      <c r="BN123" s="62">
        <f t="shared" si="127"/>
        <v>10.147222222222224</v>
      </c>
      <c r="BO123" s="62">
        <f t="shared" si="128"/>
        <v>5.1133333333333333</v>
      </c>
      <c r="BP123" s="9">
        <f t="shared" si="86"/>
        <v>1.7101437722771159E-3</v>
      </c>
      <c r="BQ123" s="9">
        <f t="shared" si="87"/>
        <v>4.2409252259362125E-4</v>
      </c>
      <c r="BR123" s="9">
        <f t="shared" si="88"/>
        <v>9.4547919529578436E-4</v>
      </c>
      <c r="BS123" s="9" t="str">
        <f t="shared" si="89"/>
        <v/>
      </c>
      <c r="BT123" s="9" t="str">
        <f t="shared" si="90"/>
        <v/>
      </c>
      <c r="BU123" s="9" t="str">
        <f t="shared" si="91"/>
        <v/>
      </c>
      <c r="BV123" s="9" t="str">
        <f t="shared" si="92"/>
        <v/>
      </c>
      <c r="BW123" s="9" t="str">
        <f t="shared" si="93"/>
        <v/>
      </c>
      <c r="BX123" s="9" t="str">
        <f t="shared" si="94"/>
        <v/>
      </c>
      <c r="BY123" s="9" t="str">
        <f t="shared" si="95"/>
        <v/>
      </c>
      <c r="BZ123" s="9">
        <f t="shared" si="96"/>
        <v>2.3958255385462514E-2</v>
      </c>
      <c r="CA123" s="9">
        <f t="shared" si="97"/>
        <v>3.0998309138427476E-2</v>
      </c>
      <c r="CB123" s="9">
        <f t="shared" si="98"/>
        <v>3.2464346978051999E-2</v>
      </c>
      <c r="CC123" s="9" t="str">
        <f t="shared" si="99"/>
        <v/>
      </c>
      <c r="CD123" s="9" t="str">
        <f t="shared" si="100"/>
        <v/>
      </c>
      <c r="CE123" s="9" t="str">
        <f t="shared" si="101"/>
        <v/>
      </c>
      <c r="CF123" s="9" t="str">
        <f t="shared" si="102"/>
        <v/>
      </c>
      <c r="CG123" s="9" t="str">
        <f t="shared" si="103"/>
        <v/>
      </c>
      <c r="CH123" s="9" t="str">
        <f t="shared" si="104"/>
        <v/>
      </c>
      <c r="CI123" s="9" t="str">
        <f t="shared" si="105"/>
        <v/>
      </c>
    </row>
    <row r="124" spans="1:87">
      <c r="A124" s="188"/>
      <c r="B124" s="57" t="str">
        <f>IF('Gene Table'!D123="","",'Gene Table'!D123)</f>
        <v>NM_004655</v>
      </c>
      <c r="C124" s="57" t="s">
        <v>1766</v>
      </c>
      <c r="D124" s="60">
        <f>IF(SUM('Test Sample Data'!D$3:D$98)&gt;10,IF(AND(ISNUMBER('Test Sample Data'!D123),'Test Sample Data'!D123&lt;$B$1, 'Test Sample Data'!D123&gt;0),'Test Sample Data'!D123,$B$1),"")</f>
        <v>24.47</v>
      </c>
      <c r="E124" s="60">
        <f>IF(SUM('Test Sample Data'!E$3:E$98)&gt;10,IF(AND(ISNUMBER('Test Sample Data'!E123),'Test Sample Data'!E123&lt;$B$1, 'Test Sample Data'!E123&gt;0),'Test Sample Data'!E123,$B$1),"")</f>
        <v>24.66</v>
      </c>
      <c r="F124" s="60">
        <f>IF(SUM('Test Sample Data'!F$3:F$98)&gt;10,IF(AND(ISNUMBER('Test Sample Data'!F123),'Test Sample Data'!F123&lt;$B$1, 'Test Sample Data'!F123&gt;0),'Test Sample Data'!F123,$B$1),"")</f>
        <v>24.67</v>
      </c>
      <c r="G124" s="60" t="str">
        <f>IF(SUM('Test Sample Data'!G$3:G$98)&gt;10,IF(AND(ISNUMBER('Test Sample Data'!G123),'Test Sample Data'!G123&lt;$B$1, 'Test Sample Data'!G123&gt;0),'Test Sample Data'!G123,$B$1),"")</f>
        <v/>
      </c>
      <c r="H124" s="60" t="str">
        <f>IF(SUM('Test Sample Data'!H$3:H$98)&gt;10,IF(AND(ISNUMBER('Test Sample Data'!H123),'Test Sample Data'!H123&lt;$B$1, 'Test Sample Data'!H123&gt;0),'Test Sample Data'!H123,$B$1),"")</f>
        <v/>
      </c>
      <c r="I124" s="60" t="str">
        <f>IF(SUM('Test Sample Data'!I$3:I$98)&gt;10,IF(AND(ISNUMBER('Test Sample Data'!I123),'Test Sample Data'!I123&lt;$B$1, 'Test Sample Data'!I123&gt;0),'Test Sample Data'!I123,$B$1),"")</f>
        <v/>
      </c>
      <c r="J124" s="60" t="str">
        <f>IF(SUM('Test Sample Data'!J$3:J$98)&gt;10,IF(AND(ISNUMBER('Test Sample Data'!J123),'Test Sample Data'!J123&lt;$B$1, 'Test Sample Data'!J123&gt;0),'Test Sample Data'!J123,$B$1),"")</f>
        <v/>
      </c>
      <c r="K124" s="60" t="str">
        <f>IF(SUM('Test Sample Data'!K$3:K$98)&gt;10,IF(AND(ISNUMBER('Test Sample Data'!K123),'Test Sample Data'!K123&lt;$B$1, 'Test Sample Data'!K123&gt;0),'Test Sample Data'!K123,$B$1),"")</f>
        <v/>
      </c>
      <c r="L124" s="60" t="str">
        <f>IF(SUM('Test Sample Data'!L$3:L$98)&gt;10,IF(AND(ISNUMBER('Test Sample Data'!L123),'Test Sample Data'!L123&lt;$B$1, 'Test Sample Data'!L123&gt;0),'Test Sample Data'!L123,$B$1),"")</f>
        <v/>
      </c>
      <c r="M124" s="60" t="str">
        <f>IF(SUM('Test Sample Data'!M$3:M$98)&gt;10,IF(AND(ISNUMBER('Test Sample Data'!M123),'Test Sample Data'!M123&lt;$B$1, 'Test Sample Data'!M123&gt;0),'Test Sample Data'!M123,$B$1),"")</f>
        <v/>
      </c>
      <c r="N124" s="60" t="str">
        <f>'Gene Table'!D123</f>
        <v>NM_004655</v>
      </c>
      <c r="O124" s="57" t="s">
        <v>1766</v>
      </c>
      <c r="P124" s="60">
        <f>IF(SUM('Control Sample Data'!D$3:D$98)&gt;10,IF(AND(ISNUMBER('Control Sample Data'!D123),'Control Sample Data'!D123&lt;$B$1, 'Control Sample Data'!D123&gt;0),'Control Sample Data'!D123,$B$1),"")</f>
        <v>34.26</v>
      </c>
      <c r="Q124" s="60">
        <f>IF(SUM('Control Sample Data'!E$3:E$98)&gt;10,IF(AND(ISNUMBER('Control Sample Data'!E123),'Control Sample Data'!E123&lt;$B$1, 'Control Sample Data'!E123&gt;0),'Control Sample Data'!E123,$B$1),"")</f>
        <v>34.33</v>
      </c>
      <c r="R124" s="60">
        <f>IF(SUM('Control Sample Data'!F$3:F$98)&gt;10,IF(AND(ISNUMBER('Control Sample Data'!F123),'Control Sample Data'!F123&lt;$B$1, 'Control Sample Data'!F123&gt;0),'Control Sample Data'!F123,$B$1),"")</f>
        <v>35</v>
      </c>
      <c r="S124" s="60" t="str">
        <f>IF(SUM('Control Sample Data'!G$3:G$98)&gt;10,IF(AND(ISNUMBER('Control Sample Data'!G123),'Control Sample Data'!G123&lt;$B$1, 'Control Sample Data'!G123&gt;0),'Control Sample Data'!G123,$B$1),"")</f>
        <v/>
      </c>
      <c r="T124" s="60" t="str">
        <f>IF(SUM('Control Sample Data'!H$3:H$98)&gt;10,IF(AND(ISNUMBER('Control Sample Data'!H123),'Control Sample Data'!H123&lt;$B$1, 'Control Sample Data'!H123&gt;0),'Control Sample Data'!H123,$B$1),"")</f>
        <v/>
      </c>
      <c r="U124" s="60" t="str">
        <f>IF(SUM('Control Sample Data'!I$3:I$98)&gt;10,IF(AND(ISNUMBER('Control Sample Data'!I123),'Control Sample Data'!I123&lt;$B$1, 'Control Sample Data'!I123&gt;0),'Control Sample Data'!I123,$B$1),"")</f>
        <v/>
      </c>
      <c r="V124" s="60" t="str">
        <f>IF(SUM('Control Sample Data'!J$3:J$98)&gt;10,IF(AND(ISNUMBER('Control Sample Data'!J123),'Control Sample Data'!J123&lt;$B$1, 'Control Sample Data'!J123&gt;0),'Control Sample Data'!J123,$B$1),"")</f>
        <v/>
      </c>
      <c r="W124" s="60" t="str">
        <f>IF(SUM('Control Sample Data'!K$3:K$98)&gt;10,IF(AND(ISNUMBER('Control Sample Data'!K123),'Control Sample Data'!K123&lt;$B$1, 'Control Sample Data'!K123&gt;0),'Control Sample Data'!K123,$B$1),"")</f>
        <v/>
      </c>
      <c r="X124" s="60" t="str">
        <f>IF(SUM('Control Sample Data'!L$3:L$98)&gt;10,IF(AND(ISNUMBER('Control Sample Data'!L123),'Control Sample Data'!L123&lt;$B$1, 'Control Sample Data'!L123&gt;0),'Control Sample Data'!L123,$B$1),"")</f>
        <v/>
      </c>
      <c r="Y124" s="60" t="str">
        <f>IF(SUM('Control Sample Data'!M$3:M$98)&gt;10,IF(AND(ISNUMBER('Control Sample Data'!M123),'Control Sample Data'!M123&lt;$B$1, 'Control Sample Data'!M123&gt;0),'Control Sample Data'!M123,$B$1),"")</f>
        <v/>
      </c>
      <c r="AT124" s="74">
        <f t="shared" si="106"/>
        <v>0.95166666666666799</v>
      </c>
      <c r="AU124" s="74">
        <f t="shared" si="107"/>
        <v>1.053333333333331</v>
      </c>
      <c r="AV124" s="74">
        <f t="shared" si="108"/>
        <v>1.0466666666666669</v>
      </c>
      <c r="AW124" s="74" t="str">
        <f t="shared" si="109"/>
        <v/>
      </c>
      <c r="AX124" s="74" t="str">
        <f t="shared" si="110"/>
        <v/>
      </c>
      <c r="AY124" s="74" t="str">
        <f t="shared" si="111"/>
        <v/>
      </c>
      <c r="AZ124" s="74" t="str">
        <f t="shared" si="112"/>
        <v/>
      </c>
      <c r="BA124" s="74" t="str">
        <f t="shared" si="113"/>
        <v/>
      </c>
      <c r="BB124" s="74" t="str">
        <f t="shared" si="114"/>
        <v/>
      </c>
      <c r="BC124" s="74" t="str">
        <f t="shared" si="115"/>
        <v/>
      </c>
      <c r="BD124" s="74">
        <f t="shared" si="117"/>
        <v>10.483333333333331</v>
      </c>
      <c r="BE124" s="74">
        <f t="shared" si="118"/>
        <v>10.021666666666665</v>
      </c>
      <c r="BF124" s="74">
        <f t="shared" si="119"/>
        <v>10.594999999999999</v>
      </c>
      <c r="BG124" s="74" t="str">
        <f t="shared" si="120"/>
        <v/>
      </c>
      <c r="BH124" s="74" t="str">
        <f t="shared" si="121"/>
        <v/>
      </c>
      <c r="BI124" s="74" t="str">
        <f t="shared" si="122"/>
        <v/>
      </c>
      <c r="BJ124" s="74" t="str">
        <f t="shared" si="123"/>
        <v/>
      </c>
      <c r="BK124" s="74" t="str">
        <f t="shared" si="124"/>
        <v/>
      </c>
      <c r="BL124" s="74" t="str">
        <f t="shared" si="125"/>
        <v/>
      </c>
      <c r="BM124" s="74" t="str">
        <f t="shared" si="126"/>
        <v/>
      </c>
      <c r="BN124" s="62">
        <f t="shared" si="127"/>
        <v>1.017222222222222</v>
      </c>
      <c r="BO124" s="62">
        <f t="shared" si="128"/>
        <v>10.366666666666665</v>
      </c>
      <c r="BP124" s="9">
        <f t="shared" si="86"/>
        <v>0.51703481473246482</v>
      </c>
      <c r="BQ124" s="9">
        <f t="shared" si="87"/>
        <v>0.48185355919577677</v>
      </c>
      <c r="BR124" s="9">
        <f t="shared" si="88"/>
        <v>0.48408534799144148</v>
      </c>
      <c r="BS124" s="9" t="str">
        <f t="shared" si="89"/>
        <v/>
      </c>
      <c r="BT124" s="9" t="str">
        <f t="shared" si="90"/>
        <v/>
      </c>
      <c r="BU124" s="9" t="str">
        <f t="shared" si="91"/>
        <v/>
      </c>
      <c r="BV124" s="9" t="str">
        <f t="shared" si="92"/>
        <v/>
      </c>
      <c r="BW124" s="9" t="str">
        <f t="shared" si="93"/>
        <v/>
      </c>
      <c r="BX124" s="9" t="str">
        <f t="shared" si="94"/>
        <v/>
      </c>
      <c r="BY124" s="9" t="str">
        <f t="shared" si="95"/>
        <v/>
      </c>
      <c r="BZ124" s="9">
        <f t="shared" si="96"/>
        <v>6.9855758419690519E-4</v>
      </c>
      <c r="CA124" s="9">
        <f t="shared" si="97"/>
        <v>9.6200588051905138E-4</v>
      </c>
      <c r="CB124" s="9">
        <f t="shared" si="98"/>
        <v>6.4652778827900342E-4</v>
      </c>
      <c r="CC124" s="9" t="str">
        <f t="shared" si="99"/>
        <v/>
      </c>
      <c r="CD124" s="9" t="str">
        <f t="shared" si="100"/>
        <v/>
      </c>
      <c r="CE124" s="9" t="str">
        <f t="shared" si="101"/>
        <v/>
      </c>
      <c r="CF124" s="9" t="str">
        <f t="shared" si="102"/>
        <v/>
      </c>
      <c r="CG124" s="9" t="str">
        <f t="shared" si="103"/>
        <v/>
      </c>
      <c r="CH124" s="9" t="str">
        <f t="shared" si="104"/>
        <v/>
      </c>
      <c r="CI124" s="9" t="str">
        <f t="shared" si="105"/>
        <v/>
      </c>
    </row>
    <row r="125" spans="1:87">
      <c r="A125" s="188"/>
      <c r="B125" s="57" t="str">
        <f>IF('Gene Table'!D124="","",'Gene Table'!D124)</f>
        <v>NM_030782</v>
      </c>
      <c r="C125" s="57" t="s">
        <v>1767</v>
      </c>
      <c r="D125" s="60">
        <f>IF(SUM('Test Sample Data'!D$3:D$98)&gt;10,IF(AND(ISNUMBER('Test Sample Data'!D124),'Test Sample Data'!D124&lt;$B$1, 'Test Sample Data'!D124&gt;0),'Test Sample Data'!D124,$B$1),"")</f>
        <v>27.93</v>
      </c>
      <c r="E125" s="60">
        <f>IF(SUM('Test Sample Data'!E$3:E$98)&gt;10,IF(AND(ISNUMBER('Test Sample Data'!E124),'Test Sample Data'!E124&lt;$B$1, 'Test Sample Data'!E124&gt;0),'Test Sample Data'!E124,$B$1),"")</f>
        <v>28.02</v>
      </c>
      <c r="F125" s="60">
        <f>IF(SUM('Test Sample Data'!F$3:F$98)&gt;10,IF(AND(ISNUMBER('Test Sample Data'!F124),'Test Sample Data'!F124&lt;$B$1, 'Test Sample Data'!F124&gt;0),'Test Sample Data'!F124,$B$1),"")</f>
        <v>28.01</v>
      </c>
      <c r="G125" s="60" t="str">
        <f>IF(SUM('Test Sample Data'!G$3:G$98)&gt;10,IF(AND(ISNUMBER('Test Sample Data'!G124),'Test Sample Data'!G124&lt;$B$1, 'Test Sample Data'!G124&gt;0),'Test Sample Data'!G124,$B$1),"")</f>
        <v/>
      </c>
      <c r="H125" s="60" t="str">
        <f>IF(SUM('Test Sample Data'!H$3:H$98)&gt;10,IF(AND(ISNUMBER('Test Sample Data'!H124),'Test Sample Data'!H124&lt;$B$1, 'Test Sample Data'!H124&gt;0),'Test Sample Data'!H124,$B$1),"")</f>
        <v/>
      </c>
      <c r="I125" s="60" t="str">
        <f>IF(SUM('Test Sample Data'!I$3:I$98)&gt;10,IF(AND(ISNUMBER('Test Sample Data'!I124),'Test Sample Data'!I124&lt;$B$1, 'Test Sample Data'!I124&gt;0),'Test Sample Data'!I124,$B$1),"")</f>
        <v/>
      </c>
      <c r="J125" s="60" t="str">
        <f>IF(SUM('Test Sample Data'!J$3:J$98)&gt;10,IF(AND(ISNUMBER('Test Sample Data'!J124),'Test Sample Data'!J124&lt;$B$1, 'Test Sample Data'!J124&gt;0),'Test Sample Data'!J124,$B$1),"")</f>
        <v/>
      </c>
      <c r="K125" s="60" t="str">
        <f>IF(SUM('Test Sample Data'!K$3:K$98)&gt;10,IF(AND(ISNUMBER('Test Sample Data'!K124),'Test Sample Data'!K124&lt;$B$1, 'Test Sample Data'!K124&gt;0),'Test Sample Data'!K124,$B$1),"")</f>
        <v/>
      </c>
      <c r="L125" s="60" t="str">
        <f>IF(SUM('Test Sample Data'!L$3:L$98)&gt;10,IF(AND(ISNUMBER('Test Sample Data'!L124),'Test Sample Data'!L124&lt;$B$1, 'Test Sample Data'!L124&gt;0),'Test Sample Data'!L124,$B$1),"")</f>
        <v/>
      </c>
      <c r="M125" s="60" t="str">
        <f>IF(SUM('Test Sample Data'!M$3:M$98)&gt;10,IF(AND(ISNUMBER('Test Sample Data'!M124),'Test Sample Data'!M124&lt;$B$1, 'Test Sample Data'!M124&gt;0),'Test Sample Data'!M124,$B$1),"")</f>
        <v/>
      </c>
      <c r="N125" s="60" t="str">
        <f>'Gene Table'!D124</f>
        <v>NM_030782</v>
      </c>
      <c r="O125" s="57" t="s">
        <v>1767</v>
      </c>
      <c r="P125" s="60">
        <f>IF(SUM('Control Sample Data'!D$3:D$98)&gt;10,IF(AND(ISNUMBER('Control Sample Data'!D124),'Control Sample Data'!D124&lt;$B$1, 'Control Sample Data'!D124&gt;0),'Control Sample Data'!D124,$B$1),"")</f>
        <v>24.44</v>
      </c>
      <c r="Q125" s="60">
        <f>IF(SUM('Control Sample Data'!E$3:E$98)&gt;10,IF(AND(ISNUMBER('Control Sample Data'!E124),'Control Sample Data'!E124&lt;$B$1, 'Control Sample Data'!E124&gt;0),'Control Sample Data'!E124,$B$1),"")</f>
        <v>24.36</v>
      </c>
      <c r="R125" s="60">
        <f>IF(SUM('Control Sample Data'!F$3:F$98)&gt;10,IF(AND(ISNUMBER('Control Sample Data'!F124),'Control Sample Data'!F124&lt;$B$1, 'Control Sample Data'!F124&gt;0),'Control Sample Data'!F124,$B$1),"")</f>
        <v>24.72</v>
      </c>
      <c r="S125" s="60" t="str">
        <f>IF(SUM('Control Sample Data'!G$3:G$98)&gt;10,IF(AND(ISNUMBER('Control Sample Data'!G124),'Control Sample Data'!G124&lt;$B$1, 'Control Sample Data'!G124&gt;0),'Control Sample Data'!G124,$B$1),"")</f>
        <v/>
      </c>
      <c r="T125" s="60" t="str">
        <f>IF(SUM('Control Sample Data'!H$3:H$98)&gt;10,IF(AND(ISNUMBER('Control Sample Data'!H124),'Control Sample Data'!H124&lt;$B$1, 'Control Sample Data'!H124&gt;0),'Control Sample Data'!H124,$B$1),"")</f>
        <v/>
      </c>
      <c r="U125" s="60" t="str">
        <f>IF(SUM('Control Sample Data'!I$3:I$98)&gt;10,IF(AND(ISNUMBER('Control Sample Data'!I124),'Control Sample Data'!I124&lt;$B$1, 'Control Sample Data'!I124&gt;0),'Control Sample Data'!I124,$B$1),"")</f>
        <v/>
      </c>
      <c r="V125" s="60" t="str">
        <f>IF(SUM('Control Sample Data'!J$3:J$98)&gt;10,IF(AND(ISNUMBER('Control Sample Data'!J124),'Control Sample Data'!J124&lt;$B$1, 'Control Sample Data'!J124&gt;0),'Control Sample Data'!J124,$B$1),"")</f>
        <v/>
      </c>
      <c r="W125" s="60" t="str">
        <f>IF(SUM('Control Sample Data'!K$3:K$98)&gt;10,IF(AND(ISNUMBER('Control Sample Data'!K124),'Control Sample Data'!K124&lt;$B$1, 'Control Sample Data'!K124&gt;0),'Control Sample Data'!K124,$B$1),"")</f>
        <v/>
      </c>
      <c r="X125" s="60" t="str">
        <f>IF(SUM('Control Sample Data'!L$3:L$98)&gt;10,IF(AND(ISNUMBER('Control Sample Data'!L124),'Control Sample Data'!L124&lt;$B$1, 'Control Sample Data'!L124&gt;0),'Control Sample Data'!L124,$B$1),"")</f>
        <v/>
      </c>
      <c r="Y125" s="60" t="str">
        <f>IF(SUM('Control Sample Data'!M$3:M$98)&gt;10,IF(AND(ISNUMBER('Control Sample Data'!M124),'Control Sample Data'!M124&lt;$B$1, 'Control Sample Data'!M124&gt;0),'Control Sample Data'!M124,$B$1),"")</f>
        <v/>
      </c>
      <c r="AT125" s="74">
        <f t="shared" si="106"/>
        <v>4.4116666666666688</v>
      </c>
      <c r="AU125" s="74">
        <f t="shared" si="107"/>
        <v>4.4133333333333304</v>
      </c>
      <c r="AV125" s="74">
        <f t="shared" si="108"/>
        <v>4.3866666666666667</v>
      </c>
      <c r="AW125" s="74" t="str">
        <f t="shared" si="109"/>
        <v/>
      </c>
      <c r="AX125" s="74" t="str">
        <f t="shared" si="110"/>
        <v/>
      </c>
      <c r="AY125" s="74" t="str">
        <f t="shared" si="111"/>
        <v/>
      </c>
      <c r="AZ125" s="74" t="str">
        <f t="shared" si="112"/>
        <v/>
      </c>
      <c r="BA125" s="74" t="str">
        <f t="shared" si="113"/>
        <v/>
      </c>
      <c r="BB125" s="74" t="str">
        <f t="shared" si="114"/>
        <v/>
      </c>
      <c r="BC125" s="74" t="str">
        <f t="shared" si="115"/>
        <v/>
      </c>
      <c r="BD125" s="74">
        <f t="shared" si="117"/>
        <v>0.663333333333334</v>
      </c>
      <c r="BE125" s="74">
        <f t="shared" si="118"/>
        <v>5.1666666666665861E-2</v>
      </c>
      <c r="BF125" s="74">
        <f t="shared" si="119"/>
        <v>0.31499999999999773</v>
      </c>
      <c r="BG125" s="74" t="str">
        <f t="shared" si="120"/>
        <v/>
      </c>
      <c r="BH125" s="74" t="str">
        <f t="shared" si="121"/>
        <v/>
      </c>
      <c r="BI125" s="74" t="str">
        <f t="shared" si="122"/>
        <v/>
      </c>
      <c r="BJ125" s="74" t="str">
        <f t="shared" si="123"/>
        <v/>
      </c>
      <c r="BK125" s="74" t="str">
        <f t="shared" si="124"/>
        <v/>
      </c>
      <c r="BL125" s="74" t="str">
        <f t="shared" si="125"/>
        <v/>
      </c>
      <c r="BM125" s="74" t="str">
        <f t="shared" si="126"/>
        <v/>
      </c>
      <c r="BN125" s="62">
        <f t="shared" si="127"/>
        <v>4.403888888888889</v>
      </c>
      <c r="BO125" s="62">
        <f t="shared" si="128"/>
        <v>0.34333333333333255</v>
      </c>
      <c r="BP125" s="9">
        <f t="shared" si="86"/>
        <v>4.6984650694925106E-2</v>
      </c>
      <c r="BQ125" s="9">
        <f t="shared" si="87"/>
        <v>4.6930403238586674E-2</v>
      </c>
      <c r="BR125" s="9">
        <f t="shared" si="88"/>
        <v>4.7805927922624739E-2</v>
      </c>
      <c r="BS125" s="9" t="str">
        <f t="shared" si="89"/>
        <v/>
      </c>
      <c r="BT125" s="9" t="str">
        <f t="shared" si="90"/>
        <v/>
      </c>
      <c r="BU125" s="9" t="str">
        <f t="shared" si="91"/>
        <v/>
      </c>
      <c r="BV125" s="9" t="str">
        <f t="shared" si="92"/>
        <v/>
      </c>
      <c r="BW125" s="9" t="str">
        <f t="shared" si="93"/>
        <v/>
      </c>
      <c r="BX125" s="9" t="str">
        <f t="shared" si="94"/>
        <v/>
      </c>
      <c r="BY125" s="9" t="str">
        <f t="shared" si="95"/>
        <v/>
      </c>
      <c r="BZ125" s="9">
        <f t="shared" si="96"/>
        <v>0.63141772559581988</v>
      </c>
      <c r="CA125" s="9">
        <f t="shared" si="97"/>
        <v>0.96482107983702248</v>
      </c>
      <c r="CB125" s="9">
        <f t="shared" si="98"/>
        <v>0.80385099074315269</v>
      </c>
      <c r="CC125" s="9" t="str">
        <f t="shared" si="99"/>
        <v/>
      </c>
      <c r="CD125" s="9" t="str">
        <f t="shared" si="100"/>
        <v/>
      </c>
      <c r="CE125" s="9" t="str">
        <f t="shared" si="101"/>
        <v/>
      </c>
      <c r="CF125" s="9" t="str">
        <f t="shared" si="102"/>
        <v/>
      </c>
      <c r="CG125" s="9" t="str">
        <f t="shared" si="103"/>
        <v/>
      </c>
      <c r="CH125" s="9" t="str">
        <f t="shared" si="104"/>
        <v/>
      </c>
      <c r="CI125" s="9" t="str">
        <f t="shared" si="105"/>
        <v/>
      </c>
    </row>
    <row r="126" spans="1:87">
      <c r="A126" s="188"/>
      <c r="B126" s="57" t="str">
        <f>IF('Gene Table'!D125="","",'Gene Table'!D125)</f>
        <v>NM_006304</v>
      </c>
      <c r="C126" s="57" t="s">
        <v>1768</v>
      </c>
      <c r="D126" s="60">
        <f>IF(SUM('Test Sample Data'!D$3:D$98)&gt;10,IF(AND(ISNUMBER('Test Sample Data'!D125),'Test Sample Data'!D125&lt;$B$1, 'Test Sample Data'!D125&gt;0),'Test Sample Data'!D125,$B$1),"")</f>
        <v>25.76</v>
      </c>
      <c r="E126" s="60">
        <f>IF(SUM('Test Sample Data'!E$3:E$98)&gt;10,IF(AND(ISNUMBER('Test Sample Data'!E125),'Test Sample Data'!E125&lt;$B$1, 'Test Sample Data'!E125&gt;0),'Test Sample Data'!E125,$B$1),"")</f>
        <v>25.72</v>
      </c>
      <c r="F126" s="60">
        <f>IF(SUM('Test Sample Data'!F$3:F$98)&gt;10,IF(AND(ISNUMBER('Test Sample Data'!F125),'Test Sample Data'!F125&lt;$B$1, 'Test Sample Data'!F125&gt;0),'Test Sample Data'!F125,$B$1),"")</f>
        <v>25.8</v>
      </c>
      <c r="G126" s="60" t="str">
        <f>IF(SUM('Test Sample Data'!G$3:G$98)&gt;10,IF(AND(ISNUMBER('Test Sample Data'!G125),'Test Sample Data'!G125&lt;$B$1, 'Test Sample Data'!G125&gt;0),'Test Sample Data'!G125,$B$1),"")</f>
        <v/>
      </c>
      <c r="H126" s="60" t="str">
        <f>IF(SUM('Test Sample Data'!H$3:H$98)&gt;10,IF(AND(ISNUMBER('Test Sample Data'!H125),'Test Sample Data'!H125&lt;$B$1, 'Test Sample Data'!H125&gt;0),'Test Sample Data'!H125,$B$1),"")</f>
        <v/>
      </c>
      <c r="I126" s="60" t="str">
        <f>IF(SUM('Test Sample Data'!I$3:I$98)&gt;10,IF(AND(ISNUMBER('Test Sample Data'!I125),'Test Sample Data'!I125&lt;$B$1, 'Test Sample Data'!I125&gt;0),'Test Sample Data'!I125,$B$1),"")</f>
        <v/>
      </c>
      <c r="J126" s="60" t="str">
        <f>IF(SUM('Test Sample Data'!J$3:J$98)&gt;10,IF(AND(ISNUMBER('Test Sample Data'!J125),'Test Sample Data'!J125&lt;$B$1, 'Test Sample Data'!J125&gt;0),'Test Sample Data'!J125,$B$1),"")</f>
        <v/>
      </c>
      <c r="K126" s="60" t="str">
        <f>IF(SUM('Test Sample Data'!K$3:K$98)&gt;10,IF(AND(ISNUMBER('Test Sample Data'!K125),'Test Sample Data'!K125&lt;$B$1, 'Test Sample Data'!K125&gt;0),'Test Sample Data'!K125,$B$1),"")</f>
        <v/>
      </c>
      <c r="L126" s="60" t="str">
        <f>IF(SUM('Test Sample Data'!L$3:L$98)&gt;10,IF(AND(ISNUMBER('Test Sample Data'!L125),'Test Sample Data'!L125&lt;$B$1, 'Test Sample Data'!L125&gt;0),'Test Sample Data'!L125,$B$1),"")</f>
        <v/>
      </c>
      <c r="M126" s="60" t="str">
        <f>IF(SUM('Test Sample Data'!M$3:M$98)&gt;10,IF(AND(ISNUMBER('Test Sample Data'!M125),'Test Sample Data'!M125&lt;$B$1, 'Test Sample Data'!M125&gt;0),'Test Sample Data'!M125,$B$1),"")</f>
        <v/>
      </c>
      <c r="N126" s="60" t="str">
        <f>'Gene Table'!D125</f>
        <v>NM_006304</v>
      </c>
      <c r="O126" s="57" t="s">
        <v>1768</v>
      </c>
      <c r="P126" s="60">
        <f>IF(SUM('Control Sample Data'!D$3:D$98)&gt;10,IF(AND(ISNUMBER('Control Sample Data'!D125),'Control Sample Data'!D125&lt;$B$1, 'Control Sample Data'!D125&gt;0),'Control Sample Data'!D125,$B$1),"")</f>
        <v>32.81</v>
      </c>
      <c r="Q126" s="60">
        <f>IF(SUM('Control Sample Data'!E$3:E$98)&gt;10,IF(AND(ISNUMBER('Control Sample Data'!E125),'Control Sample Data'!E125&lt;$B$1, 'Control Sample Data'!E125&gt;0),'Control Sample Data'!E125,$B$1),"")</f>
        <v>32.520000000000003</v>
      </c>
      <c r="R126" s="60">
        <f>IF(SUM('Control Sample Data'!F$3:F$98)&gt;10,IF(AND(ISNUMBER('Control Sample Data'!F125),'Control Sample Data'!F125&lt;$B$1, 'Control Sample Data'!F125&gt;0),'Control Sample Data'!F125,$B$1),"")</f>
        <v>32.479999999999997</v>
      </c>
      <c r="S126" s="60" t="str">
        <f>IF(SUM('Control Sample Data'!G$3:G$98)&gt;10,IF(AND(ISNUMBER('Control Sample Data'!G125),'Control Sample Data'!G125&lt;$B$1, 'Control Sample Data'!G125&gt;0),'Control Sample Data'!G125,$B$1),"")</f>
        <v/>
      </c>
      <c r="T126" s="60" t="str">
        <f>IF(SUM('Control Sample Data'!H$3:H$98)&gt;10,IF(AND(ISNUMBER('Control Sample Data'!H125),'Control Sample Data'!H125&lt;$B$1, 'Control Sample Data'!H125&gt;0),'Control Sample Data'!H125,$B$1),"")</f>
        <v/>
      </c>
      <c r="U126" s="60" t="str">
        <f>IF(SUM('Control Sample Data'!I$3:I$98)&gt;10,IF(AND(ISNUMBER('Control Sample Data'!I125),'Control Sample Data'!I125&lt;$B$1, 'Control Sample Data'!I125&gt;0),'Control Sample Data'!I125,$B$1),"")</f>
        <v/>
      </c>
      <c r="V126" s="60" t="str">
        <f>IF(SUM('Control Sample Data'!J$3:J$98)&gt;10,IF(AND(ISNUMBER('Control Sample Data'!J125),'Control Sample Data'!J125&lt;$B$1, 'Control Sample Data'!J125&gt;0),'Control Sample Data'!J125,$B$1),"")</f>
        <v/>
      </c>
      <c r="W126" s="60" t="str">
        <f>IF(SUM('Control Sample Data'!K$3:K$98)&gt;10,IF(AND(ISNUMBER('Control Sample Data'!K125),'Control Sample Data'!K125&lt;$B$1, 'Control Sample Data'!K125&gt;0),'Control Sample Data'!K125,$B$1),"")</f>
        <v/>
      </c>
      <c r="X126" s="60" t="str">
        <f>IF(SUM('Control Sample Data'!L$3:L$98)&gt;10,IF(AND(ISNUMBER('Control Sample Data'!L125),'Control Sample Data'!L125&lt;$B$1, 'Control Sample Data'!L125&gt;0),'Control Sample Data'!L125,$B$1),"")</f>
        <v/>
      </c>
      <c r="Y126" s="60" t="str">
        <f>IF(SUM('Control Sample Data'!M$3:M$98)&gt;10,IF(AND(ISNUMBER('Control Sample Data'!M125),'Control Sample Data'!M125&lt;$B$1, 'Control Sample Data'!M125&gt;0),'Control Sample Data'!M125,$B$1),"")</f>
        <v/>
      </c>
      <c r="AT126" s="74">
        <f t="shared" si="106"/>
        <v>2.2416666666666707</v>
      </c>
      <c r="AU126" s="74">
        <f t="shared" si="107"/>
        <v>2.1133333333333297</v>
      </c>
      <c r="AV126" s="74">
        <f t="shared" si="108"/>
        <v>2.1766666666666659</v>
      </c>
      <c r="AW126" s="74" t="str">
        <f t="shared" si="109"/>
        <v/>
      </c>
      <c r="AX126" s="74" t="str">
        <f t="shared" si="110"/>
        <v/>
      </c>
      <c r="AY126" s="74" t="str">
        <f t="shared" si="111"/>
        <v/>
      </c>
      <c r="AZ126" s="74" t="str">
        <f t="shared" si="112"/>
        <v/>
      </c>
      <c r="BA126" s="74" t="str">
        <f t="shared" si="113"/>
        <v/>
      </c>
      <c r="BB126" s="74" t="str">
        <f t="shared" si="114"/>
        <v/>
      </c>
      <c r="BC126" s="74" t="str">
        <f t="shared" si="115"/>
        <v/>
      </c>
      <c r="BD126" s="74">
        <f t="shared" si="117"/>
        <v>9.033333333333335</v>
      </c>
      <c r="BE126" s="74">
        <f t="shared" si="118"/>
        <v>8.2116666666666696</v>
      </c>
      <c r="BF126" s="74">
        <f t="shared" si="119"/>
        <v>8.0749999999999957</v>
      </c>
      <c r="BG126" s="74" t="str">
        <f t="shared" si="120"/>
        <v/>
      </c>
      <c r="BH126" s="74" t="str">
        <f t="shared" si="121"/>
        <v/>
      </c>
      <c r="BI126" s="74" t="str">
        <f t="shared" si="122"/>
        <v/>
      </c>
      <c r="BJ126" s="74" t="str">
        <f t="shared" si="123"/>
        <v/>
      </c>
      <c r="BK126" s="74" t="str">
        <f t="shared" si="124"/>
        <v/>
      </c>
      <c r="BL126" s="74" t="str">
        <f t="shared" si="125"/>
        <v/>
      </c>
      <c r="BM126" s="74" t="str">
        <f t="shared" si="126"/>
        <v/>
      </c>
      <c r="BN126" s="62">
        <f t="shared" si="127"/>
        <v>2.1772222222222219</v>
      </c>
      <c r="BO126" s="62">
        <f t="shared" si="128"/>
        <v>8.44</v>
      </c>
      <c r="BP126" s="9">
        <f t="shared" si="86"/>
        <v>0.21144191965786158</v>
      </c>
      <c r="BQ126" s="9">
        <f t="shared" si="87"/>
        <v>0.23111241505284069</v>
      </c>
      <c r="BR126" s="9">
        <f t="shared" si="88"/>
        <v>0.22118620779491166</v>
      </c>
      <c r="BS126" s="9" t="str">
        <f t="shared" si="89"/>
        <v/>
      </c>
      <c r="BT126" s="9" t="str">
        <f t="shared" si="90"/>
        <v/>
      </c>
      <c r="BU126" s="9" t="str">
        <f t="shared" si="91"/>
        <v/>
      </c>
      <c r="BV126" s="9" t="str">
        <f t="shared" si="92"/>
        <v/>
      </c>
      <c r="BW126" s="9" t="str">
        <f t="shared" si="93"/>
        <v/>
      </c>
      <c r="BX126" s="9" t="str">
        <f t="shared" si="94"/>
        <v/>
      </c>
      <c r="BY126" s="9" t="str">
        <f t="shared" si="95"/>
        <v/>
      </c>
      <c r="BZ126" s="9">
        <f t="shared" si="96"/>
        <v>1.9085155633481357E-3</v>
      </c>
      <c r="CA126" s="9">
        <f t="shared" si="97"/>
        <v>3.3731994352106721E-3</v>
      </c>
      <c r="CB126" s="9">
        <f t="shared" si="98"/>
        <v>3.7083676599629768E-3</v>
      </c>
      <c r="CC126" s="9" t="str">
        <f t="shared" si="99"/>
        <v/>
      </c>
      <c r="CD126" s="9" t="str">
        <f t="shared" si="100"/>
        <v/>
      </c>
      <c r="CE126" s="9" t="str">
        <f t="shared" si="101"/>
        <v/>
      </c>
      <c r="CF126" s="9" t="str">
        <f t="shared" si="102"/>
        <v/>
      </c>
      <c r="CG126" s="9" t="str">
        <f t="shared" si="103"/>
        <v/>
      </c>
      <c r="CH126" s="9" t="str">
        <f t="shared" si="104"/>
        <v/>
      </c>
      <c r="CI126" s="9" t="str">
        <f t="shared" si="105"/>
        <v/>
      </c>
    </row>
    <row r="127" spans="1:87">
      <c r="A127" s="188"/>
      <c r="B127" s="57" t="str">
        <f>IF('Gene Table'!D126="","",'Gene Table'!D126)</f>
        <v>NM_024608</v>
      </c>
      <c r="C127" s="57" t="s">
        <v>1769</v>
      </c>
      <c r="D127" s="60">
        <f>IF(SUM('Test Sample Data'!D$3:D$98)&gt;10,IF(AND(ISNUMBER('Test Sample Data'!D126),'Test Sample Data'!D126&lt;$B$1, 'Test Sample Data'!D126&gt;0),'Test Sample Data'!D126,$B$1),"")</f>
        <v>34.549999999999997</v>
      </c>
      <c r="E127" s="60">
        <f>IF(SUM('Test Sample Data'!E$3:E$98)&gt;10,IF(AND(ISNUMBER('Test Sample Data'!E126),'Test Sample Data'!E126&lt;$B$1, 'Test Sample Data'!E126&gt;0),'Test Sample Data'!E126,$B$1),"")</f>
        <v>33.54</v>
      </c>
      <c r="F127" s="60">
        <f>IF(SUM('Test Sample Data'!F$3:F$98)&gt;10,IF(AND(ISNUMBER('Test Sample Data'!F126),'Test Sample Data'!F126&lt;$B$1, 'Test Sample Data'!F126&gt;0),'Test Sample Data'!F126,$B$1),"")</f>
        <v>33.76</v>
      </c>
      <c r="G127" s="60" t="str">
        <f>IF(SUM('Test Sample Data'!G$3:G$98)&gt;10,IF(AND(ISNUMBER('Test Sample Data'!G126),'Test Sample Data'!G126&lt;$B$1, 'Test Sample Data'!G126&gt;0),'Test Sample Data'!G126,$B$1),"")</f>
        <v/>
      </c>
      <c r="H127" s="60" t="str">
        <f>IF(SUM('Test Sample Data'!H$3:H$98)&gt;10,IF(AND(ISNUMBER('Test Sample Data'!H126),'Test Sample Data'!H126&lt;$B$1, 'Test Sample Data'!H126&gt;0),'Test Sample Data'!H126,$B$1),"")</f>
        <v/>
      </c>
      <c r="I127" s="60" t="str">
        <f>IF(SUM('Test Sample Data'!I$3:I$98)&gt;10,IF(AND(ISNUMBER('Test Sample Data'!I126),'Test Sample Data'!I126&lt;$B$1, 'Test Sample Data'!I126&gt;0),'Test Sample Data'!I126,$B$1),"")</f>
        <v/>
      </c>
      <c r="J127" s="60" t="str">
        <f>IF(SUM('Test Sample Data'!J$3:J$98)&gt;10,IF(AND(ISNUMBER('Test Sample Data'!J126),'Test Sample Data'!J126&lt;$B$1, 'Test Sample Data'!J126&gt;0),'Test Sample Data'!J126,$B$1),"")</f>
        <v/>
      </c>
      <c r="K127" s="60" t="str">
        <f>IF(SUM('Test Sample Data'!K$3:K$98)&gt;10,IF(AND(ISNUMBER('Test Sample Data'!K126),'Test Sample Data'!K126&lt;$B$1, 'Test Sample Data'!K126&gt;0),'Test Sample Data'!K126,$B$1),"")</f>
        <v/>
      </c>
      <c r="L127" s="60" t="str">
        <f>IF(SUM('Test Sample Data'!L$3:L$98)&gt;10,IF(AND(ISNUMBER('Test Sample Data'!L126),'Test Sample Data'!L126&lt;$B$1, 'Test Sample Data'!L126&gt;0),'Test Sample Data'!L126,$B$1),"")</f>
        <v/>
      </c>
      <c r="M127" s="60" t="str">
        <f>IF(SUM('Test Sample Data'!M$3:M$98)&gt;10,IF(AND(ISNUMBER('Test Sample Data'!M126),'Test Sample Data'!M126&lt;$B$1, 'Test Sample Data'!M126&gt;0),'Test Sample Data'!M126,$B$1),"")</f>
        <v/>
      </c>
      <c r="N127" s="60" t="str">
        <f>'Gene Table'!D126</f>
        <v>NM_024608</v>
      </c>
      <c r="O127" s="57" t="s">
        <v>1769</v>
      </c>
      <c r="P127" s="60">
        <f>IF(SUM('Control Sample Data'!D$3:D$98)&gt;10,IF(AND(ISNUMBER('Control Sample Data'!D126),'Control Sample Data'!D126&lt;$B$1, 'Control Sample Data'!D126&gt;0),'Control Sample Data'!D126,$B$1),"")</f>
        <v>27.88</v>
      </c>
      <c r="Q127" s="60">
        <f>IF(SUM('Control Sample Data'!E$3:E$98)&gt;10,IF(AND(ISNUMBER('Control Sample Data'!E126),'Control Sample Data'!E126&lt;$B$1, 'Control Sample Data'!E126&gt;0),'Control Sample Data'!E126,$B$1),"")</f>
        <v>27.92</v>
      </c>
      <c r="R127" s="60">
        <f>IF(SUM('Control Sample Data'!F$3:F$98)&gt;10,IF(AND(ISNUMBER('Control Sample Data'!F126),'Control Sample Data'!F126&lt;$B$1, 'Control Sample Data'!F126&gt;0),'Control Sample Data'!F126,$B$1),"")</f>
        <v>28.19</v>
      </c>
      <c r="S127" s="60" t="str">
        <f>IF(SUM('Control Sample Data'!G$3:G$98)&gt;10,IF(AND(ISNUMBER('Control Sample Data'!G126),'Control Sample Data'!G126&lt;$B$1, 'Control Sample Data'!G126&gt;0),'Control Sample Data'!G126,$B$1),"")</f>
        <v/>
      </c>
      <c r="T127" s="60" t="str">
        <f>IF(SUM('Control Sample Data'!H$3:H$98)&gt;10,IF(AND(ISNUMBER('Control Sample Data'!H126),'Control Sample Data'!H126&lt;$B$1, 'Control Sample Data'!H126&gt;0),'Control Sample Data'!H126,$B$1),"")</f>
        <v/>
      </c>
      <c r="U127" s="60" t="str">
        <f>IF(SUM('Control Sample Data'!I$3:I$98)&gt;10,IF(AND(ISNUMBER('Control Sample Data'!I126),'Control Sample Data'!I126&lt;$B$1, 'Control Sample Data'!I126&gt;0),'Control Sample Data'!I126,$B$1),"")</f>
        <v/>
      </c>
      <c r="V127" s="60" t="str">
        <f>IF(SUM('Control Sample Data'!J$3:J$98)&gt;10,IF(AND(ISNUMBER('Control Sample Data'!J126),'Control Sample Data'!J126&lt;$B$1, 'Control Sample Data'!J126&gt;0),'Control Sample Data'!J126,$B$1),"")</f>
        <v/>
      </c>
      <c r="W127" s="60" t="str">
        <f>IF(SUM('Control Sample Data'!K$3:K$98)&gt;10,IF(AND(ISNUMBER('Control Sample Data'!K126),'Control Sample Data'!K126&lt;$B$1, 'Control Sample Data'!K126&gt;0),'Control Sample Data'!K126,$B$1),"")</f>
        <v/>
      </c>
      <c r="X127" s="60" t="str">
        <f>IF(SUM('Control Sample Data'!L$3:L$98)&gt;10,IF(AND(ISNUMBER('Control Sample Data'!L126),'Control Sample Data'!L126&lt;$B$1, 'Control Sample Data'!L126&gt;0),'Control Sample Data'!L126,$B$1),"")</f>
        <v/>
      </c>
      <c r="Y127" s="60" t="str">
        <f>IF(SUM('Control Sample Data'!M$3:M$98)&gt;10,IF(AND(ISNUMBER('Control Sample Data'!M126),'Control Sample Data'!M126&lt;$B$1, 'Control Sample Data'!M126&gt;0),'Control Sample Data'!M126,$B$1),"")</f>
        <v/>
      </c>
      <c r="AT127" s="74">
        <f t="shared" si="106"/>
        <v>11.031666666666666</v>
      </c>
      <c r="AU127" s="74">
        <f t="shared" si="107"/>
        <v>9.93333333333333</v>
      </c>
      <c r="AV127" s="74">
        <f t="shared" si="108"/>
        <v>10.136666666666663</v>
      </c>
      <c r="AW127" s="74" t="str">
        <f t="shared" si="109"/>
        <v/>
      </c>
      <c r="AX127" s="74" t="str">
        <f t="shared" si="110"/>
        <v/>
      </c>
      <c r="AY127" s="74" t="str">
        <f t="shared" si="111"/>
        <v/>
      </c>
      <c r="AZ127" s="74" t="str">
        <f t="shared" si="112"/>
        <v/>
      </c>
      <c r="BA127" s="74" t="str">
        <f t="shared" si="113"/>
        <v/>
      </c>
      <c r="BB127" s="74" t="str">
        <f t="shared" si="114"/>
        <v/>
      </c>
      <c r="BC127" s="74" t="str">
        <f t="shared" si="115"/>
        <v/>
      </c>
      <c r="BD127" s="74">
        <f t="shared" si="117"/>
        <v>4.1033333333333317</v>
      </c>
      <c r="BE127" s="74">
        <f t="shared" si="118"/>
        <v>3.6116666666666681</v>
      </c>
      <c r="BF127" s="74">
        <f t="shared" si="119"/>
        <v>3.7850000000000001</v>
      </c>
      <c r="BG127" s="74" t="str">
        <f t="shared" si="120"/>
        <v/>
      </c>
      <c r="BH127" s="74" t="str">
        <f t="shared" si="121"/>
        <v/>
      </c>
      <c r="BI127" s="74" t="str">
        <f t="shared" si="122"/>
        <v/>
      </c>
      <c r="BJ127" s="74" t="str">
        <f t="shared" si="123"/>
        <v/>
      </c>
      <c r="BK127" s="74" t="str">
        <f t="shared" si="124"/>
        <v/>
      </c>
      <c r="BL127" s="74" t="str">
        <f t="shared" si="125"/>
        <v/>
      </c>
      <c r="BM127" s="74" t="str">
        <f t="shared" si="126"/>
        <v/>
      </c>
      <c r="BN127" s="62">
        <f t="shared" si="127"/>
        <v>10.367222222222219</v>
      </c>
      <c r="BO127" s="62">
        <f t="shared" si="128"/>
        <v>3.8333333333333335</v>
      </c>
      <c r="BP127" s="9">
        <f t="shared" si="86"/>
        <v>4.7768041025488331E-4</v>
      </c>
      <c r="BQ127" s="9">
        <f t="shared" si="87"/>
        <v>1.0227481668170205E-3</v>
      </c>
      <c r="BR127" s="9">
        <f t="shared" si="88"/>
        <v>8.8829921288894882E-4</v>
      </c>
      <c r="BS127" s="9" t="str">
        <f t="shared" si="89"/>
        <v/>
      </c>
      <c r="BT127" s="9" t="str">
        <f t="shared" si="90"/>
        <v/>
      </c>
      <c r="BU127" s="9" t="str">
        <f t="shared" si="91"/>
        <v/>
      </c>
      <c r="BV127" s="9" t="str">
        <f t="shared" si="92"/>
        <v/>
      </c>
      <c r="BW127" s="9" t="str">
        <f t="shared" si="93"/>
        <v/>
      </c>
      <c r="BX127" s="9" t="str">
        <f t="shared" si="94"/>
        <v/>
      </c>
      <c r="BY127" s="9" t="str">
        <f t="shared" si="95"/>
        <v/>
      </c>
      <c r="BZ127" s="9">
        <f t="shared" si="96"/>
        <v>5.8179982256117389E-2</v>
      </c>
      <c r="CA127" s="9">
        <f t="shared" si="97"/>
        <v>8.1805028257477402E-2</v>
      </c>
      <c r="CB127" s="9">
        <f t="shared" si="98"/>
        <v>7.2543994648982507E-2</v>
      </c>
      <c r="CC127" s="9" t="str">
        <f t="shared" si="99"/>
        <v/>
      </c>
      <c r="CD127" s="9" t="str">
        <f t="shared" si="100"/>
        <v/>
      </c>
      <c r="CE127" s="9" t="str">
        <f t="shared" si="101"/>
        <v/>
      </c>
      <c r="CF127" s="9" t="str">
        <f t="shared" si="102"/>
        <v/>
      </c>
      <c r="CG127" s="9" t="str">
        <f t="shared" si="103"/>
        <v/>
      </c>
      <c r="CH127" s="9" t="str">
        <f t="shared" si="104"/>
        <v/>
      </c>
      <c r="CI127" s="9" t="str">
        <f t="shared" si="105"/>
        <v/>
      </c>
    </row>
    <row r="128" spans="1:87">
      <c r="A128" s="188"/>
      <c r="B128" s="57" t="str">
        <f>IF('Gene Table'!D127="","",'Gene Table'!D127)</f>
        <v>NM_024596</v>
      </c>
      <c r="C128" s="57" t="s">
        <v>1770</v>
      </c>
      <c r="D128" s="60">
        <f>IF(SUM('Test Sample Data'!D$3:D$98)&gt;10,IF(AND(ISNUMBER('Test Sample Data'!D127),'Test Sample Data'!D127&lt;$B$1, 'Test Sample Data'!D127&gt;0),'Test Sample Data'!D127,$B$1),"")</f>
        <v>33.270000000000003</v>
      </c>
      <c r="E128" s="60">
        <f>IF(SUM('Test Sample Data'!E$3:E$98)&gt;10,IF(AND(ISNUMBER('Test Sample Data'!E127),'Test Sample Data'!E127&lt;$B$1, 'Test Sample Data'!E127&gt;0),'Test Sample Data'!E127,$B$1),"")</f>
        <v>33.79</v>
      </c>
      <c r="F128" s="60">
        <f>IF(SUM('Test Sample Data'!F$3:F$98)&gt;10,IF(AND(ISNUMBER('Test Sample Data'!F127),'Test Sample Data'!F127&lt;$B$1, 'Test Sample Data'!F127&gt;0),'Test Sample Data'!F127,$B$1),"")</f>
        <v>34.479999999999997</v>
      </c>
      <c r="G128" s="60" t="str">
        <f>IF(SUM('Test Sample Data'!G$3:G$98)&gt;10,IF(AND(ISNUMBER('Test Sample Data'!G127),'Test Sample Data'!G127&lt;$B$1, 'Test Sample Data'!G127&gt;0),'Test Sample Data'!G127,$B$1),"")</f>
        <v/>
      </c>
      <c r="H128" s="60" t="str">
        <f>IF(SUM('Test Sample Data'!H$3:H$98)&gt;10,IF(AND(ISNUMBER('Test Sample Data'!H127),'Test Sample Data'!H127&lt;$B$1, 'Test Sample Data'!H127&gt;0),'Test Sample Data'!H127,$B$1),"")</f>
        <v/>
      </c>
      <c r="I128" s="60" t="str">
        <f>IF(SUM('Test Sample Data'!I$3:I$98)&gt;10,IF(AND(ISNUMBER('Test Sample Data'!I127),'Test Sample Data'!I127&lt;$B$1, 'Test Sample Data'!I127&gt;0),'Test Sample Data'!I127,$B$1),"")</f>
        <v/>
      </c>
      <c r="J128" s="60" t="str">
        <f>IF(SUM('Test Sample Data'!J$3:J$98)&gt;10,IF(AND(ISNUMBER('Test Sample Data'!J127),'Test Sample Data'!J127&lt;$B$1, 'Test Sample Data'!J127&gt;0),'Test Sample Data'!J127,$B$1),"")</f>
        <v/>
      </c>
      <c r="K128" s="60" t="str">
        <f>IF(SUM('Test Sample Data'!K$3:K$98)&gt;10,IF(AND(ISNUMBER('Test Sample Data'!K127),'Test Sample Data'!K127&lt;$B$1, 'Test Sample Data'!K127&gt;0),'Test Sample Data'!K127,$B$1),"")</f>
        <v/>
      </c>
      <c r="L128" s="60" t="str">
        <f>IF(SUM('Test Sample Data'!L$3:L$98)&gt;10,IF(AND(ISNUMBER('Test Sample Data'!L127),'Test Sample Data'!L127&lt;$B$1, 'Test Sample Data'!L127&gt;0),'Test Sample Data'!L127,$B$1),"")</f>
        <v/>
      </c>
      <c r="M128" s="60" t="str">
        <f>IF(SUM('Test Sample Data'!M$3:M$98)&gt;10,IF(AND(ISNUMBER('Test Sample Data'!M127),'Test Sample Data'!M127&lt;$B$1, 'Test Sample Data'!M127&gt;0),'Test Sample Data'!M127,$B$1),"")</f>
        <v/>
      </c>
      <c r="N128" s="60" t="str">
        <f>'Gene Table'!D127</f>
        <v>NM_024596</v>
      </c>
      <c r="O128" s="57" t="s">
        <v>1770</v>
      </c>
      <c r="P128" s="60">
        <f>IF(SUM('Control Sample Data'!D$3:D$98)&gt;10,IF(AND(ISNUMBER('Control Sample Data'!D127),'Control Sample Data'!D127&lt;$B$1, 'Control Sample Data'!D127&gt;0),'Control Sample Data'!D127,$B$1),"")</f>
        <v>35</v>
      </c>
      <c r="Q128" s="60">
        <f>IF(SUM('Control Sample Data'!E$3:E$98)&gt;10,IF(AND(ISNUMBER('Control Sample Data'!E127),'Control Sample Data'!E127&lt;$B$1, 'Control Sample Data'!E127&gt;0),'Control Sample Data'!E127,$B$1),"")</f>
        <v>35</v>
      </c>
      <c r="R128" s="60">
        <f>IF(SUM('Control Sample Data'!F$3:F$98)&gt;10,IF(AND(ISNUMBER('Control Sample Data'!F127),'Control Sample Data'!F127&lt;$B$1, 'Control Sample Data'!F127&gt;0),'Control Sample Data'!F127,$B$1),"")</f>
        <v>35</v>
      </c>
      <c r="S128" s="60" t="str">
        <f>IF(SUM('Control Sample Data'!G$3:G$98)&gt;10,IF(AND(ISNUMBER('Control Sample Data'!G127),'Control Sample Data'!G127&lt;$B$1, 'Control Sample Data'!G127&gt;0),'Control Sample Data'!G127,$B$1),"")</f>
        <v/>
      </c>
      <c r="T128" s="60" t="str">
        <f>IF(SUM('Control Sample Data'!H$3:H$98)&gt;10,IF(AND(ISNUMBER('Control Sample Data'!H127),'Control Sample Data'!H127&lt;$B$1, 'Control Sample Data'!H127&gt;0),'Control Sample Data'!H127,$B$1),"")</f>
        <v/>
      </c>
      <c r="U128" s="60" t="str">
        <f>IF(SUM('Control Sample Data'!I$3:I$98)&gt;10,IF(AND(ISNUMBER('Control Sample Data'!I127),'Control Sample Data'!I127&lt;$B$1, 'Control Sample Data'!I127&gt;0),'Control Sample Data'!I127,$B$1),"")</f>
        <v/>
      </c>
      <c r="V128" s="60" t="str">
        <f>IF(SUM('Control Sample Data'!J$3:J$98)&gt;10,IF(AND(ISNUMBER('Control Sample Data'!J127),'Control Sample Data'!J127&lt;$B$1, 'Control Sample Data'!J127&gt;0),'Control Sample Data'!J127,$B$1),"")</f>
        <v/>
      </c>
      <c r="W128" s="60" t="str">
        <f>IF(SUM('Control Sample Data'!K$3:K$98)&gt;10,IF(AND(ISNUMBER('Control Sample Data'!K127),'Control Sample Data'!K127&lt;$B$1, 'Control Sample Data'!K127&gt;0),'Control Sample Data'!K127,$B$1),"")</f>
        <v/>
      </c>
      <c r="X128" s="60" t="str">
        <f>IF(SUM('Control Sample Data'!L$3:L$98)&gt;10,IF(AND(ISNUMBER('Control Sample Data'!L127),'Control Sample Data'!L127&lt;$B$1, 'Control Sample Data'!L127&gt;0),'Control Sample Data'!L127,$B$1),"")</f>
        <v/>
      </c>
      <c r="Y128" s="60" t="str">
        <f>IF(SUM('Control Sample Data'!M$3:M$98)&gt;10,IF(AND(ISNUMBER('Control Sample Data'!M127),'Control Sample Data'!M127&lt;$B$1, 'Control Sample Data'!M127&gt;0),'Control Sample Data'!M127,$B$1),"")</f>
        <v/>
      </c>
      <c r="AT128" s="74">
        <f t="shared" si="106"/>
        <v>9.7516666666666723</v>
      </c>
      <c r="AU128" s="74">
        <f t="shared" si="107"/>
        <v>10.18333333333333</v>
      </c>
      <c r="AV128" s="74">
        <f t="shared" si="108"/>
        <v>10.856666666666662</v>
      </c>
      <c r="AW128" s="74" t="str">
        <f t="shared" si="109"/>
        <v/>
      </c>
      <c r="AX128" s="74" t="str">
        <f t="shared" si="110"/>
        <v/>
      </c>
      <c r="AY128" s="74" t="str">
        <f t="shared" si="111"/>
        <v/>
      </c>
      <c r="AZ128" s="74" t="str">
        <f t="shared" si="112"/>
        <v/>
      </c>
      <c r="BA128" s="74" t="str">
        <f t="shared" si="113"/>
        <v/>
      </c>
      <c r="BB128" s="74" t="str">
        <f t="shared" si="114"/>
        <v/>
      </c>
      <c r="BC128" s="74" t="str">
        <f t="shared" si="115"/>
        <v/>
      </c>
      <c r="BD128" s="74">
        <f t="shared" si="117"/>
        <v>11.223333333333333</v>
      </c>
      <c r="BE128" s="74">
        <f t="shared" si="118"/>
        <v>10.691666666666666</v>
      </c>
      <c r="BF128" s="74">
        <f t="shared" si="119"/>
        <v>10.594999999999999</v>
      </c>
      <c r="BG128" s="74" t="str">
        <f t="shared" si="120"/>
        <v/>
      </c>
      <c r="BH128" s="74" t="str">
        <f t="shared" si="121"/>
        <v/>
      </c>
      <c r="BI128" s="74" t="str">
        <f t="shared" si="122"/>
        <v/>
      </c>
      <c r="BJ128" s="74" t="str">
        <f t="shared" si="123"/>
        <v/>
      </c>
      <c r="BK128" s="74" t="str">
        <f t="shared" si="124"/>
        <v/>
      </c>
      <c r="BL128" s="74" t="str">
        <f t="shared" si="125"/>
        <v/>
      </c>
      <c r="BM128" s="74" t="str">
        <f t="shared" si="126"/>
        <v/>
      </c>
      <c r="BN128" s="62">
        <f t="shared" si="127"/>
        <v>10.263888888888888</v>
      </c>
      <c r="BO128" s="62">
        <f t="shared" si="128"/>
        <v>10.836666666666666</v>
      </c>
      <c r="BP128" s="9">
        <f t="shared" si="86"/>
        <v>1.1599942210144087E-3</v>
      </c>
      <c r="BQ128" s="9">
        <f t="shared" si="87"/>
        <v>8.6002526718374089E-4</v>
      </c>
      <c r="BR128" s="9">
        <f t="shared" si="88"/>
        <v>5.3928418005095473E-4</v>
      </c>
      <c r="BS128" s="9" t="str">
        <f t="shared" si="89"/>
        <v/>
      </c>
      <c r="BT128" s="9" t="str">
        <f t="shared" si="90"/>
        <v/>
      </c>
      <c r="BU128" s="9" t="str">
        <f t="shared" si="91"/>
        <v/>
      </c>
      <c r="BV128" s="9" t="str">
        <f t="shared" si="92"/>
        <v/>
      </c>
      <c r="BW128" s="9" t="str">
        <f t="shared" si="93"/>
        <v/>
      </c>
      <c r="BX128" s="9" t="str">
        <f t="shared" si="94"/>
        <v/>
      </c>
      <c r="BY128" s="9" t="str">
        <f t="shared" si="95"/>
        <v/>
      </c>
      <c r="BZ128" s="9">
        <f t="shared" si="96"/>
        <v>4.1825391551291829E-4</v>
      </c>
      <c r="CA128" s="9">
        <f t="shared" si="97"/>
        <v>6.0462712909054722E-4</v>
      </c>
      <c r="CB128" s="9">
        <f t="shared" si="98"/>
        <v>6.4652778827900342E-4</v>
      </c>
      <c r="CC128" s="9" t="str">
        <f t="shared" si="99"/>
        <v/>
      </c>
      <c r="CD128" s="9" t="str">
        <f t="shared" si="100"/>
        <v/>
      </c>
      <c r="CE128" s="9" t="str">
        <f t="shared" si="101"/>
        <v/>
      </c>
      <c r="CF128" s="9" t="str">
        <f t="shared" si="102"/>
        <v/>
      </c>
      <c r="CG128" s="9" t="str">
        <f t="shared" si="103"/>
        <v/>
      </c>
      <c r="CH128" s="9" t="str">
        <f t="shared" si="104"/>
        <v/>
      </c>
      <c r="CI128" s="9" t="str">
        <f t="shared" si="105"/>
        <v/>
      </c>
    </row>
    <row r="129" spans="1:87">
      <c r="A129" s="188"/>
      <c r="B129" s="57" t="str">
        <f>IF('Gene Table'!D128="","",'Gene Table'!D128)</f>
        <v>NM_004639</v>
      </c>
      <c r="C129" s="57" t="s">
        <v>1771</v>
      </c>
      <c r="D129" s="60">
        <f>IF(SUM('Test Sample Data'!D$3:D$98)&gt;10,IF(AND(ISNUMBER('Test Sample Data'!D128),'Test Sample Data'!D128&lt;$B$1, 'Test Sample Data'!D128&gt;0),'Test Sample Data'!D128,$B$1),"")</f>
        <v>28.69</v>
      </c>
      <c r="E129" s="60">
        <f>IF(SUM('Test Sample Data'!E$3:E$98)&gt;10,IF(AND(ISNUMBER('Test Sample Data'!E128),'Test Sample Data'!E128&lt;$B$1, 'Test Sample Data'!E128&gt;0),'Test Sample Data'!E128,$B$1),"")</f>
        <v>29.15</v>
      </c>
      <c r="F129" s="60">
        <f>IF(SUM('Test Sample Data'!F$3:F$98)&gt;10,IF(AND(ISNUMBER('Test Sample Data'!F128),'Test Sample Data'!F128&lt;$B$1, 'Test Sample Data'!F128&gt;0),'Test Sample Data'!F128,$B$1),"")</f>
        <v>28.92</v>
      </c>
      <c r="G129" s="60" t="str">
        <f>IF(SUM('Test Sample Data'!G$3:G$98)&gt;10,IF(AND(ISNUMBER('Test Sample Data'!G128),'Test Sample Data'!G128&lt;$B$1, 'Test Sample Data'!G128&gt;0),'Test Sample Data'!G128,$B$1),"")</f>
        <v/>
      </c>
      <c r="H129" s="60" t="str">
        <f>IF(SUM('Test Sample Data'!H$3:H$98)&gt;10,IF(AND(ISNUMBER('Test Sample Data'!H128),'Test Sample Data'!H128&lt;$B$1, 'Test Sample Data'!H128&gt;0),'Test Sample Data'!H128,$B$1),"")</f>
        <v/>
      </c>
      <c r="I129" s="60" t="str">
        <f>IF(SUM('Test Sample Data'!I$3:I$98)&gt;10,IF(AND(ISNUMBER('Test Sample Data'!I128),'Test Sample Data'!I128&lt;$B$1, 'Test Sample Data'!I128&gt;0),'Test Sample Data'!I128,$B$1),"")</f>
        <v/>
      </c>
      <c r="J129" s="60" t="str">
        <f>IF(SUM('Test Sample Data'!J$3:J$98)&gt;10,IF(AND(ISNUMBER('Test Sample Data'!J128),'Test Sample Data'!J128&lt;$B$1, 'Test Sample Data'!J128&gt;0),'Test Sample Data'!J128,$B$1),"")</f>
        <v/>
      </c>
      <c r="K129" s="60" t="str">
        <f>IF(SUM('Test Sample Data'!K$3:K$98)&gt;10,IF(AND(ISNUMBER('Test Sample Data'!K128),'Test Sample Data'!K128&lt;$B$1, 'Test Sample Data'!K128&gt;0),'Test Sample Data'!K128,$B$1),"")</f>
        <v/>
      </c>
      <c r="L129" s="60" t="str">
        <f>IF(SUM('Test Sample Data'!L$3:L$98)&gt;10,IF(AND(ISNUMBER('Test Sample Data'!L128),'Test Sample Data'!L128&lt;$B$1, 'Test Sample Data'!L128&gt;0),'Test Sample Data'!L128,$B$1),"")</f>
        <v/>
      </c>
      <c r="M129" s="60" t="str">
        <f>IF(SUM('Test Sample Data'!M$3:M$98)&gt;10,IF(AND(ISNUMBER('Test Sample Data'!M128),'Test Sample Data'!M128&lt;$B$1, 'Test Sample Data'!M128&gt;0),'Test Sample Data'!M128,$B$1),"")</f>
        <v/>
      </c>
      <c r="N129" s="60" t="str">
        <f>'Gene Table'!D128</f>
        <v>NM_004639</v>
      </c>
      <c r="O129" s="57" t="s">
        <v>1771</v>
      </c>
      <c r="P129" s="60">
        <f>IF(SUM('Control Sample Data'!D$3:D$98)&gt;10,IF(AND(ISNUMBER('Control Sample Data'!D128),'Control Sample Data'!D128&lt;$B$1, 'Control Sample Data'!D128&gt;0),'Control Sample Data'!D128,$B$1),"")</f>
        <v>35</v>
      </c>
      <c r="Q129" s="60">
        <f>IF(SUM('Control Sample Data'!E$3:E$98)&gt;10,IF(AND(ISNUMBER('Control Sample Data'!E128),'Control Sample Data'!E128&lt;$B$1, 'Control Sample Data'!E128&gt;0),'Control Sample Data'!E128,$B$1),"")</f>
        <v>35</v>
      </c>
      <c r="R129" s="60">
        <f>IF(SUM('Control Sample Data'!F$3:F$98)&gt;10,IF(AND(ISNUMBER('Control Sample Data'!F128),'Control Sample Data'!F128&lt;$B$1, 'Control Sample Data'!F128&gt;0),'Control Sample Data'!F128,$B$1),"")</f>
        <v>35</v>
      </c>
      <c r="S129" s="60" t="str">
        <f>IF(SUM('Control Sample Data'!G$3:G$98)&gt;10,IF(AND(ISNUMBER('Control Sample Data'!G128),'Control Sample Data'!G128&lt;$B$1, 'Control Sample Data'!G128&gt;0),'Control Sample Data'!G128,$B$1),"")</f>
        <v/>
      </c>
      <c r="T129" s="60" t="str">
        <f>IF(SUM('Control Sample Data'!H$3:H$98)&gt;10,IF(AND(ISNUMBER('Control Sample Data'!H128),'Control Sample Data'!H128&lt;$B$1, 'Control Sample Data'!H128&gt;0),'Control Sample Data'!H128,$B$1),"")</f>
        <v/>
      </c>
      <c r="U129" s="60" t="str">
        <f>IF(SUM('Control Sample Data'!I$3:I$98)&gt;10,IF(AND(ISNUMBER('Control Sample Data'!I128),'Control Sample Data'!I128&lt;$B$1, 'Control Sample Data'!I128&gt;0),'Control Sample Data'!I128,$B$1),"")</f>
        <v/>
      </c>
      <c r="V129" s="60" t="str">
        <f>IF(SUM('Control Sample Data'!J$3:J$98)&gt;10,IF(AND(ISNUMBER('Control Sample Data'!J128),'Control Sample Data'!J128&lt;$B$1, 'Control Sample Data'!J128&gt;0),'Control Sample Data'!J128,$B$1),"")</f>
        <v/>
      </c>
      <c r="W129" s="60" t="str">
        <f>IF(SUM('Control Sample Data'!K$3:K$98)&gt;10,IF(AND(ISNUMBER('Control Sample Data'!K128),'Control Sample Data'!K128&lt;$B$1, 'Control Sample Data'!K128&gt;0),'Control Sample Data'!K128,$B$1),"")</f>
        <v/>
      </c>
      <c r="X129" s="60" t="str">
        <f>IF(SUM('Control Sample Data'!L$3:L$98)&gt;10,IF(AND(ISNUMBER('Control Sample Data'!L128),'Control Sample Data'!L128&lt;$B$1, 'Control Sample Data'!L128&gt;0),'Control Sample Data'!L128,$B$1),"")</f>
        <v/>
      </c>
      <c r="Y129" s="60" t="str">
        <f>IF(SUM('Control Sample Data'!M$3:M$98)&gt;10,IF(AND(ISNUMBER('Control Sample Data'!M128),'Control Sample Data'!M128&lt;$B$1, 'Control Sample Data'!M128&gt;0),'Control Sample Data'!M128,$B$1),"")</f>
        <v/>
      </c>
      <c r="AT129" s="74">
        <f t="shared" si="106"/>
        <v>5.1716666666666704</v>
      </c>
      <c r="AU129" s="74">
        <f t="shared" si="107"/>
        <v>5.5433333333333294</v>
      </c>
      <c r="AV129" s="74">
        <f t="shared" si="108"/>
        <v>5.2966666666666669</v>
      </c>
      <c r="AW129" s="74" t="str">
        <f t="shared" si="109"/>
        <v/>
      </c>
      <c r="AX129" s="74" t="str">
        <f t="shared" si="110"/>
        <v/>
      </c>
      <c r="AY129" s="74" t="str">
        <f t="shared" si="111"/>
        <v/>
      </c>
      <c r="AZ129" s="74" t="str">
        <f t="shared" si="112"/>
        <v/>
      </c>
      <c r="BA129" s="74" t="str">
        <f t="shared" si="113"/>
        <v/>
      </c>
      <c r="BB129" s="74" t="str">
        <f t="shared" si="114"/>
        <v/>
      </c>
      <c r="BC129" s="74" t="str">
        <f t="shared" si="115"/>
        <v/>
      </c>
      <c r="BD129" s="74">
        <f t="shared" si="117"/>
        <v>11.223333333333333</v>
      </c>
      <c r="BE129" s="74">
        <f t="shared" si="118"/>
        <v>10.691666666666666</v>
      </c>
      <c r="BF129" s="74">
        <f t="shared" si="119"/>
        <v>10.594999999999999</v>
      </c>
      <c r="BG129" s="74" t="str">
        <f t="shared" si="120"/>
        <v/>
      </c>
      <c r="BH129" s="74" t="str">
        <f t="shared" si="121"/>
        <v/>
      </c>
      <c r="BI129" s="74" t="str">
        <f t="shared" si="122"/>
        <v/>
      </c>
      <c r="BJ129" s="74" t="str">
        <f t="shared" si="123"/>
        <v/>
      </c>
      <c r="BK129" s="74" t="str">
        <f t="shared" si="124"/>
        <v/>
      </c>
      <c r="BL129" s="74" t="str">
        <f t="shared" si="125"/>
        <v/>
      </c>
      <c r="BM129" s="74" t="str">
        <f t="shared" si="126"/>
        <v/>
      </c>
      <c r="BN129" s="62">
        <f t="shared" si="127"/>
        <v>5.3372222222222225</v>
      </c>
      <c r="BO129" s="62">
        <f t="shared" si="128"/>
        <v>10.836666666666666</v>
      </c>
      <c r="BP129" s="9">
        <f t="shared" si="86"/>
        <v>2.7744263835268186E-2</v>
      </c>
      <c r="BQ129" s="9">
        <f t="shared" si="87"/>
        <v>2.1443239225684117E-2</v>
      </c>
      <c r="BR129" s="9">
        <f t="shared" si="88"/>
        <v>2.5441602112678128E-2</v>
      </c>
      <c r="BS129" s="9" t="str">
        <f t="shared" si="89"/>
        <v/>
      </c>
      <c r="BT129" s="9" t="str">
        <f t="shared" si="90"/>
        <v/>
      </c>
      <c r="BU129" s="9" t="str">
        <f t="shared" si="91"/>
        <v/>
      </c>
      <c r="BV129" s="9" t="str">
        <f t="shared" si="92"/>
        <v/>
      </c>
      <c r="BW129" s="9" t="str">
        <f t="shared" si="93"/>
        <v/>
      </c>
      <c r="BX129" s="9" t="str">
        <f t="shared" si="94"/>
        <v/>
      </c>
      <c r="BY129" s="9" t="str">
        <f t="shared" si="95"/>
        <v/>
      </c>
      <c r="BZ129" s="9">
        <f t="shared" si="96"/>
        <v>4.1825391551291829E-4</v>
      </c>
      <c r="CA129" s="9">
        <f t="shared" si="97"/>
        <v>6.0462712909054722E-4</v>
      </c>
      <c r="CB129" s="9">
        <f t="shared" si="98"/>
        <v>6.4652778827900342E-4</v>
      </c>
      <c r="CC129" s="9" t="str">
        <f t="shared" si="99"/>
        <v/>
      </c>
      <c r="CD129" s="9" t="str">
        <f t="shared" si="100"/>
        <v/>
      </c>
      <c r="CE129" s="9" t="str">
        <f t="shared" si="101"/>
        <v/>
      </c>
      <c r="CF129" s="9" t="str">
        <f t="shared" si="102"/>
        <v/>
      </c>
      <c r="CG129" s="9" t="str">
        <f t="shared" si="103"/>
        <v/>
      </c>
      <c r="CH129" s="9" t="str">
        <f t="shared" si="104"/>
        <v/>
      </c>
      <c r="CI129" s="9" t="str">
        <f t="shared" si="105"/>
        <v/>
      </c>
    </row>
    <row r="130" spans="1:87">
      <c r="A130" s="188"/>
      <c r="B130" s="57" t="str">
        <f>IF('Gene Table'!D129="","",'Gene Table'!D129)</f>
        <v>NM_001080124</v>
      </c>
      <c r="C130" s="57" t="s">
        <v>1773</v>
      </c>
      <c r="D130" s="60">
        <f>IF(SUM('Test Sample Data'!D$3:D$98)&gt;10,IF(AND(ISNUMBER('Test Sample Data'!D129),'Test Sample Data'!D129&lt;$B$1, 'Test Sample Data'!D129&gt;0),'Test Sample Data'!D129,$B$1),"")</f>
        <v>23.67</v>
      </c>
      <c r="E130" s="60">
        <f>IF(SUM('Test Sample Data'!E$3:E$98)&gt;10,IF(AND(ISNUMBER('Test Sample Data'!E129),'Test Sample Data'!E129&lt;$B$1, 'Test Sample Data'!E129&gt;0),'Test Sample Data'!E129,$B$1),"")</f>
        <v>23.71</v>
      </c>
      <c r="F130" s="60">
        <f>IF(SUM('Test Sample Data'!F$3:F$98)&gt;10,IF(AND(ISNUMBER('Test Sample Data'!F129),'Test Sample Data'!F129&lt;$B$1, 'Test Sample Data'!F129&gt;0),'Test Sample Data'!F129,$B$1),"")</f>
        <v>23.69</v>
      </c>
      <c r="G130" s="60" t="str">
        <f>IF(SUM('Test Sample Data'!G$3:G$98)&gt;10,IF(AND(ISNUMBER('Test Sample Data'!G129),'Test Sample Data'!G129&lt;$B$1, 'Test Sample Data'!G129&gt;0),'Test Sample Data'!G129,$B$1),"")</f>
        <v/>
      </c>
      <c r="H130" s="60" t="str">
        <f>IF(SUM('Test Sample Data'!H$3:H$98)&gt;10,IF(AND(ISNUMBER('Test Sample Data'!H129),'Test Sample Data'!H129&lt;$B$1, 'Test Sample Data'!H129&gt;0),'Test Sample Data'!H129,$B$1),"")</f>
        <v/>
      </c>
      <c r="I130" s="60" t="str">
        <f>IF(SUM('Test Sample Data'!I$3:I$98)&gt;10,IF(AND(ISNUMBER('Test Sample Data'!I129),'Test Sample Data'!I129&lt;$B$1, 'Test Sample Data'!I129&gt;0),'Test Sample Data'!I129,$B$1),"")</f>
        <v/>
      </c>
      <c r="J130" s="60" t="str">
        <f>IF(SUM('Test Sample Data'!J$3:J$98)&gt;10,IF(AND(ISNUMBER('Test Sample Data'!J129),'Test Sample Data'!J129&lt;$B$1, 'Test Sample Data'!J129&gt;0),'Test Sample Data'!J129,$B$1),"")</f>
        <v/>
      </c>
      <c r="K130" s="60" t="str">
        <f>IF(SUM('Test Sample Data'!K$3:K$98)&gt;10,IF(AND(ISNUMBER('Test Sample Data'!K129),'Test Sample Data'!K129&lt;$B$1, 'Test Sample Data'!K129&gt;0),'Test Sample Data'!K129,$B$1),"")</f>
        <v/>
      </c>
      <c r="L130" s="60" t="str">
        <f>IF(SUM('Test Sample Data'!L$3:L$98)&gt;10,IF(AND(ISNUMBER('Test Sample Data'!L129),'Test Sample Data'!L129&lt;$B$1, 'Test Sample Data'!L129&gt;0),'Test Sample Data'!L129,$B$1),"")</f>
        <v/>
      </c>
      <c r="M130" s="60" t="str">
        <f>IF(SUM('Test Sample Data'!M$3:M$98)&gt;10,IF(AND(ISNUMBER('Test Sample Data'!M129),'Test Sample Data'!M129&lt;$B$1, 'Test Sample Data'!M129&gt;0),'Test Sample Data'!M129,$B$1),"")</f>
        <v/>
      </c>
      <c r="N130" s="60" t="str">
        <f>'Gene Table'!D129</f>
        <v>NM_001080124</v>
      </c>
      <c r="O130" s="57" t="s">
        <v>1773</v>
      </c>
      <c r="P130" s="60">
        <f>IF(SUM('Control Sample Data'!D$3:D$98)&gt;10,IF(AND(ISNUMBER('Control Sample Data'!D129),'Control Sample Data'!D129&lt;$B$1, 'Control Sample Data'!D129&gt;0),'Control Sample Data'!D129,$B$1),"")</f>
        <v>28.05</v>
      </c>
      <c r="Q130" s="60">
        <f>IF(SUM('Control Sample Data'!E$3:E$98)&gt;10,IF(AND(ISNUMBER('Control Sample Data'!E129),'Control Sample Data'!E129&lt;$B$1, 'Control Sample Data'!E129&gt;0),'Control Sample Data'!E129,$B$1),"")</f>
        <v>28.18</v>
      </c>
      <c r="R130" s="60">
        <f>IF(SUM('Control Sample Data'!F$3:F$98)&gt;10,IF(AND(ISNUMBER('Control Sample Data'!F129),'Control Sample Data'!F129&lt;$B$1, 'Control Sample Data'!F129&gt;0),'Control Sample Data'!F129,$B$1),"")</f>
        <v>28.21</v>
      </c>
      <c r="S130" s="60" t="str">
        <f>IF(SUM('Control Sample Data'!G$3:G$98)&gt;10,IF(AND(ISNUMBER('Control Sample Data'!G129),'Control Sample Data'!G129&lt;$B$1, 'Control Sample Data'!G129&gt;0),'Control Sample Data'!G129,$B$1),"")</f>
        <v/>
      </c>
      <c r="T130" s="60" t="str">
        <f>IF(SUM('Control Sample Data'!H$3:H$98)&gt;10,IF(AND(ISNUMBER('Control Sample Data'!H129),'Control Sample Data'!H129&lt;$B$1, 'Control Sample Data'!H129&gt;0),'Control Sample Data'!H129,$B$1),"")</f>
        <v/>
      </c>
      <c r="U130" s="60" t="str">
        <f>IF(SUM('Control Sample Data'!I$3:I$98)&gt;10,IF(AND(ISNUMBER('Control Sample Data'!I129),'Control Sample Data'!I129&lt;$B$1, 'Control Sample Data'!I129&gt;0),'Control Sample Data'!I129,$B$1),"")</f>
        <v/>
      </c>
      <c r="V130" s="60" t="str">
        <f>IF(SUM('Control Sample Data'!J$3:J$98)&gt;10,IF(AND(ISNUMBER('Control Sample Data'!J129),'Control Sample Data'!J129&lt;$B$1, 'Control Sample Data'!J129&gt;0),'Control Sample Data'!J129,$B$1),"")</f>
        <v/>
      </c>
      <c r="W130" s="60" t="str">
        <f>IF(SUM('Control Sample Data'!K$3:K$98)&gt;10,IF(AND(ISNUMBER('Control Sample Data'!K129),'Control Sample Data'!K129&lt;$B$1, 'Control Sample Data'!K129&gt;0),'Control Sample Data'!K129,$B$1),"")</f>
        <v/>
      </c>
      <c r="X130" s="60" t="str">
        <f>IF(SUM('Control Sample Data'!L$3:L$98)&gt;10,IF(AND(ISNUMBER('Control Sample Data'!L129),'Control Sample Data'!L129&lt;$B$1, 'Control Sample Data'!L129&gt;0),'Control Sample Data'!L129,$B$1),"")</f>
        <v/>
      </c>
      <c r="Y130" s="60" t="str">
        <f>IF(SUM('Control Sample Data'!M$3:M$98)&gt;10,IF(AND(ISNUMBER('Control Sample Data'!M129),'Control Sample Data'!M129&lt;$B$1, 'Control Sample Data'!M129&gt;0),'Control Sample Data'!M129,$B$1),"")</f>
        <v/>
      </c>
      <c r="AT130" s="74">
        <f t="shared" si="106"/>
        <v>0.15166666666667084</v>
      </c>
      <c r="AU130" s="74">
        <f t="shared" si="107"/>
        <v>0.10333333333333172</v>
      </c>
      <c r="AV130" s="74">
        <f t="shared" si="108"/>
        <v>6.666666666666643E-2</v>
      </c>
      <c r="AW130" s="74" t="str">
        <f t="shared" si="109"/>
        <v/>
      </c>
      <c r="AX130" s="74" t="str">
        <f t="shared" si="110"/>
        <v/>
      </c>
      <c r="AY130" s="74" t="str">
        <f t="shared" si="111"/>
        <v/>
      </c>
      <c r="AZ130" s="74" t="str">
        <f t="shared" si="112"/>
        <v/>
      </c>
      <c r="BA130" s="74" t="str">
        <f t="shared" si="113"/>
        <v/>
      </c>
      <c r="BB130" s="74" t="str">
        <f t="shared" si="114"/>
        <v/>
      </c>
      <c r="BC130" s="74" t="str">
        <f t="shared" si="115"/>
        <v/>
      </c>
      <c r="BD130" s="74">
        <f t="shared" si="117"/>
        <v>4.2733333333333334</v>
      </c>
      <c r="BE130" s="74">
        <f t="shared" si="118"/>
        <v>3.8716666666666661</v>
      </c>
      <c r="BF130" s="74">
        <f t="shared" si="119"/>
        <v>3.8049999999999997</v>
      </c>
      <c r="BG130" s="74" t="str">
        <f t="shared" si="120"/>
        <v/>
      </c>
      <c r="BH130" s="74" t="str">
        <f t="shared" si="121"/>
        <v/>
      </c>
      <c r="BI130" s="74" t="str">
        <f t="shared" si="122"/>
        <v/>
      </c>
      <c r="BJ130" s="74" t="str">
        <f t="shared" si="123"/>
        <v/>
      </c>
      <c r="BK130" s="74" t="str">
        <f t="shared" si="124"/>
        <v/>
      </c>
      <c r="BL130" s="74" t="str">
        <f t="shared" si="125"/>
        <v/>
      </c>
      <c r="BM130" s="74" t="str">
        <f t="shared" si="126"/>
        <v/>
      </c>
      <c r="BN130" s="62">
        <f t="shared" si="127"/>
        <v>0.107222222222223</v>
      </c>
      <c r="BO130" s="62">
        <f t="shared" si="128"/>
        <v>3.9833333333333329</v>
      </c>
      <c r="BP130" s="9">
        <f t="shared" si="86"/>
        <v>0.90020989841810695</v>
      </c>
      <c r="BQ130" s="9">
        <f t="shared" si="87"/>
        <v>0.93087971609787823</v>
      </c>
      <c r="BR130" s="9">
        <f t="shared" si="88"/>
        <v>0.95484160391041673</v>
      </c>
      <c r="BS130" s="9" t="str">
        <f t="shared" si="89"/>
        <v/>
      </c>
      <c r="BT130" s="9" t="str">
        <f t="shared" si="90"/>
        <v/>
      </c>
      <c r="BU130" s="9" t="str">
        <f t="shared" si="91"/>
        <v/>
      </c>
      <c r="BV130" s="9" t="str">
        <f t="shared" si="92"/>
        <v/>
      </c>
      <c r="BW130" s="9" t="str">
        <f t="shared" si="93"/>
        <v/>
      </c>
      <c r="BX130" s="9" t="str">
        <f t="shared" si="94"/>
        <v/>
      </c>
      <c r="BY130" s="9" t="str">
        <f t="shared" si="95"/>
        <v/>
      </c>
      <c r="BZ130" s="9">
        <f t="shared" si="96"/>
        <v>5.1712851418750802E-2</v>
      </c>
      <c r="CA130" s="9">
        <f t="shared" si="97"/>
        <v>6.8314390846315881E-2</v>
      </c>
      <c r="CB130" s="9">
        <f t="shared" si="98"/>
        <v>7.1545260037417832E-2</v>
      </c>
      <c r="CC130" s="9" t="str">
        <f t="shared" si="99"/>
        <v/>
      </c>
      <c r="CD130" s="9" t="str">
        <f t="shared" si="100"/>
        <v/>
      </c>
      <c r="CE130" s="9" t="str">
        <f t="shared" si="101"/>
        <v/>
      </c>
      <c r="CF130" s="9" t="str">
        <f t="shared" si="102"/>
        <v/>
      </c>
      <c r="CG130" s="9" t="str">
        <f t="shared" si="103"/>
        <v/>
      </c>
      <c r="CH130" s="9" t="str">
        <f t="shared" si="104"/>
        <v/>
      </c>
      <c r="CI130" s="9" t="str">
        <f t="shared" si="105"/>
        <v/>
      </c>
    </row>
    <row r="131" spans="1:87">
      <c r="A131" s="188"/>
      <c r="B131" s="57" t="str">
        <f>IF('Gene Table'!D130="","",'Gene Table'!D130)</f>
        <v>NM_021141</v>
      </c>
      <c r="C131" s="57" t="s">
        <v>1774</v>
      </c>
      <c r="D131" s="60">
        <f>IF(SUM('Test Sample Data'!D$3:D$98)&gt;10,IF(AND(ISNUMBER('Test Sample Data'!D130),'Test Sample Data'!D130&lt;$B$1, 'Test Sample Data'!D130&gt;0),'Test Sample Data'!D130,$B$1),"")</f>
        <v>24.22</v>
      </c>
      <c r="E131" s="60">
        <f>IF(SUM('Test Sample Data'!E$3:E$98)&gt;10,IF(AND(ISNUMBER('Test Sample Data'!E130),'Test Sample Data'!E130&lt;$B$1, 'Test Sample Data'!E130&gt;0),'Test Sample Data'!E130,$B$1),"")</f>
        <v>24.38</v>
      </c>
      <c r="F131" s="60">
        <f>IF(SUM('Test Sample Data'!F$3:F$98)&gt;10,IF(AND(ISNUMBER('Test Sample Data'!F130),'Test Sample Data'!F130&lt;$B$1, 'Test Sample Data'!F130&gt;0),'Test Sample Data'!F130,$B$1),"")</f>
        <v>24.17</v>
      </c>
      <c r="G131" s="60" t="str">
        <f>IF(SUM('Test Sample Data'!G$3:G$98)&gt;10,IF(AND(ISNUMBER('Test Sample Data'!G130),'Test Sample Data'!G130&lt;$B$1, 'Test Sample Data'!G130&gt;0),'Test Sample Data'!G130,$B$1),"")</f>
        <v/>
      </c>
      <c r="H131" s="60" t="str">
        <f>IF(SUM('Test Sample Data'!H$3:H$98)&gt;10,IF(AND(ISNUMBER('Test Sample Data'!H130),'Test Sample Data'!H130&lt;$B$1, 'Test Sample Data'!H130&gt;0),'Test Sample Data'!H130,$B$1),"")</f>
        <v/>
      </c>
      <c r="I131" s="60" t="str">
        <f>IF(SUM('Test Sample Data'!I$3:I$98)&gt;10,IF(AND(ISNUMBER('Test Sample Data'!I130),'Test Sample Data'!I130&lt;$B$1, 'Test Sample Data'!I130&gt;0),'Test Sample Data'!I130,$B$1),"")</f>
        <v/>
      </c>
      <c r="J131" s="60" t="str">
        <f>IF(SUM('Test Sample Data'!J$3:J$98)&gt;10,IF(AND(ISNUMBER('Test Sample Data'!J130),'Test Sample Data'!J130&lt;$B$1, 'Test Sample Data'!J130&gt;0),'Test Sample Data'!J130,$B$1),"")</f>
        <v/>
      </c>
      <c r="K131" s="60" t="str">
        <f>IF(SUM('Test Sample Data'!K$3:K$98)&gt;10,IF(AND(ISNUMBER('Test Sample Data'!K130),'Test Sample Data'!K130&lt;$B$1, 'Test Sample Data'!K130&gt;0),'Test Sample Data'!K130,$B$1),"")</f>
        <v/>
      </c>
      <c r="L131" s="60" t="str">
        <f>IF(SUM('Test Sample Data'!L$3:L$98)&gt;10,IF(AND(ISNUMBER('Test Sample Data'!L130),'Test Sample Data'!L130&lt;$B$1, 'Test Sample Data'!L130&gt;0),'Test Sample Data'!L130,$B$1),"")</f>
        <v/>
      </c>
      <c r="M131" s="60" t="str">
        <f>IF(SUM('Test Sample Data'!M$3:M$98)&gt;10,IF(AND(ISNUMBER('Test Sample Data'!M130),'Test Sample Data'!M130&lt;$B$1, 'Test Sample Data'!M130&gt;0),'Test Sample Data'!M130,$B$1),"")</f>
        <v/>
      </c>
      <c r="N131" s="60" t="str">
        <f>'Gene Table'!D130</f>
        <v>NM_021141</v>
      </c>
      <c r="O131" s="57" t="s">
        <v>1774</v>
      </c>
      <c r="P131" s="60">
        <f>IF(SUM('Control Sample Data'!D$3:D$98)&gt;10,IF(AND(ISNUMBER('Control Sample Data'!D130),'Control Sample Data'!D130&lt;$B$1, 'Control Sample Data'!D130&gt;0),'Control Sample Data'!D130,$B$1),"")</f>
        <v>27.58</v>
      </c>
      <c r="Q131" s="60">
        <f>IF(SUM('Control Sample Data'!E$3:E$98)&gt;10,IF(AND(ISNUMBER('Control Sample Data'!E130),'Control Sample Data'!E130&lt;$B$1, 'Control Sample Data'!E130&gt;0),'Control Sample Data'!E130,$B$1),"")</f>
        <v>27.54</v>
      </c>
      <c r="R131" s="60">
        <f>IF(SUM('Control Sample Data'!F$3:F$98)&gt;10,IF(AND(ISNUMBER('Control Sample Data'!F130),'Control Sample Data'!F130&lt;$B$1, 'Control Sample Data'!F130&gt;0),'Control Sample Data'!F130,$B$1),"")</f>
        <v>27.65</v>
      </c>
      <c r="S131" s="60" t="str">
        <f>IF(SUM('Control Sample Data'!G$3:G$98)&gt;10,IF(AND(ISNUMBER('Control Sample Data'!G130),'Control Sample Data'!G130&lt;$B$1, 'Control Sample Data'!G130&gt;0),'Control Sample Data'!G130,$B$1),"")</f>
        <v/>
      </c>
      <c r="T131" s="60" t="str">
        <f>IF(SUM('Control Sample Data'!H$3:H$98)&gt;10,IF(AND(ISNUMBER('Control Sample Data'!H130),'Control Sample Data'!H130&lt;$B$1, 'Control Sample Data'!H130&gt;0),'Control Sample Data'!H130,$B$1),"")</f>
        <v/>
      </c>
      <c r="U131" s="60" t="str">
        <f>IF(SUM('Control Sample Data'!I$3:I$98)&gt;10,IF(AND(ISNUMBER('Control Sample Data'!I130),'Control Sample Data'!I130&lt;$B$1, 'Control Sample Data'!I130&gt;0),'Control Sample Data'!I130,$B$1),"")</f>
        <v/>
      </c>
      <c r="V131" s="60" t="str">
        <f>IF(SUM('Control Sample Data'!J$3:J$98)&gt;10,IF(AND(ISNUMBER('Control Sample Data'!J130),'Control Sample Data'!J130&lt;$B$1, 'Control Sample Data'!J130&gt;0),'Control Sample Data'!J130,$B$1),"")</f>
        <v/>
      </c>
      <c r="W131" s="60" t="str">
        <f>IF(SUM('Control Sample Data'!K$3:K$98)&gt;10,IF(AND(ISNUMBER('Control Sample Data'!K130),'Control Sample Data'!K130&lt;$B$1, 'Control Sample Data'!K130&gt;0),'Control Sample Data'!K130,$B$1),"")</f>
        <v/>
      </c>
      <c r="X131" s="60" t="str">
        <f>IF(SUM('Control Sample Data'!L$3:L$98)&gt;10,IF(AND(ISNUMBER('Control Sample Data'!L130),'Control Sample Data'!L130&lt;$B$1, 'Control Sample Data'!L130&gt;0),'Control Sample Data'!L130,$B$1),"")</f>
        <v/>
      </c>
      <c r="Y131" s="60" t="str">
        <f>IF(SUM('Control Sample Data'!M$3:M$98)&gt;10,IF(AND(ISNUMBER('Control Sample Data'!M130),'Control Sample Data'!M130&lt;$B$1, 'Control Sample Data'!M130&gt;0),'Control Sample Data'!M130,$B$1),"")</f>
        <v/>
      </c>
      <c r="AT131" s="74">
        <f t="shared" si="106"/>
        <v>0.70166666666666799</v>
      </c>
      <c r="AU131" s="74">
        <f t="shared" si="107"/>
        <v>0.77333333333332988</v>
      </c>
      <c r="AV131" s="74">
        <f t="shared" si="108"/>
        <v>0.54666666666666686</v>
      </c>
      <c r="AW131" s="74" t="str">
        <f t="shared" si="109"/>
        <v/>
      </c>
      <c r="AX131" s="74" t="str">
        <f t="shared" si="110"/>
        <v/>
      </c>
      <c r="AY131" s="74" t="str">
        <f t="shared" si="111"/>
        <v/>
      </c>
      <c r="AZ131" s="74" t="str">
        <f t="shared" si="112"/>
        <v/>
      </c>
      <c r="BA131" s="74" t="str">
        <f t="shared" si="113"/>
        <v/>
      </c>
      <c r="BB131" s="74" t="str">
        <f t="shared" si="114"/>
        <v/>
      </c>
      <c r="BC131" s="74" t="str">
        <f t="shared" si="115"/>
        <v/>
      </c>
      <c r="BD131" s="74">
        <f t="shared" si="117"/>
        <v>3.803333333333331</v>
      </c>
      <c r="BE131" s="74">
        <f t="shared" si="118"/>
        <v>3.2316666666666656</v>
      </c>
      <c r="BF131" s="74">
        <f t="shared" si="119"/>
        <v>3.2449999999999974</v>
      </c>
      <c r="BG131" s="74" t="str">
        <f t="shared" si="120"/>
        <v/>
      </c>
      <c r="BH131" s="74" t="str">
        <f t="shared" si="121"/>
        <v/>
      </c>
      <c r="BI131" s="74" t="str">
        <f t="shared" si="122"/>
        <v/>
      </c>
      <c r="BJ131" s="74" t="str">
        <f t="shared" si="123"/>
        <v/>
      </c>
      <c r="BK131" s="74" t="str">
        <f t="shared" si="124"/>
        <v/>
      </c>
      <c r="BL131" s="74" t="str">
        <f t="shared" si="125"/>
        <v/>
      </c>
      <c r="BM131" s="74" t="str">
        <f t="shared" si="126"/>
        <v/>
      </c>
      <c r="BN131" s="62">
        <f t="shared" si="127"/>
        <v>0.6738888888888882</v>
      </c>
      <c r="BO131" s="62">
        <f t="shared" si="128"/>
        <v>3.4266666666666645</v>
      </c>
      <c r="BP131" s="9">
        <f t="shared" si="86"/>
        <v>0.61486148038396071</v>
      </c>
      <c r="BQ131" s="9">
        <f t="shared" si="87"/>
        <v>0.5850641266030584</v>
      </c>
      <c r="BR131" s="9">
        <f t="shared" si="88"/>
        <v>0.68460006447559585</v>
      </c>
      <c r="BS131" s="9" t="str">
        <f t="shared" si="89"/>
        <v/>
      </c>
      <c r="BT131" s="9" t="str">
        <f t="shared" si="90"/>
        <v/>
      </c>
      <c r="BU131" s="9" t="str">
        <f t="shared" si="91"/>
        <v/>
      </c>
      <c r="BV131" s="9" t="str">
        <f t="shared" si="92"/>
        <v/>
      </c>
      <c r="BW131" s="9" t="str">
        <f t="shared" si="93"/>
        <v/>
      </c>
      <c r="BX131" s="9" t="str">
        <f t="shared" si="94"/>
        <v/>
      </c>
      <c r="BY131" s="9" t="str">
        <f t="shared" si="95"/>
        <v/>
      </c>
      <c r="BZ131" s="9">
        <f t="shared" si="96"/>
        <v>7.162796012312532E-2</v>
      </c>
      <c r="CA131" s="9">
        <f t="shared" si="97"/>
        <v>0.10645630725706563</v>
      </c>
      <c r="CB131" s="9">
        <f t="shared" si="98"/>
        <v>0.10547697451625244</v>
      </c>
      <c r="CC131" s="9" t="str">
        <f t="shared" si="99"/>
        <v/>
      </c>
      <c r="CD131" s="9" t="str">
        <f t="shared" si="100"/>
        <v/>
      </c>
      <c r="CE131" s="9" t="str">
        <f t="shared" si="101"/>
        <v/>
      </c>
      <c r="CF131" s="9" t="str">
        <f t="shared" si="102"/>
        <v/>
      </c>
      <c r="CG131" s="9" t="str">
        <f t="shared" si="103"/>
        <v/>
      </c>
      <c r="CH131" s="9" t="str">
        <f t="shared" si="104"/>
        <v/>
      </c>
      <c r="CI131" s="9" t="str">
        <f t="shared" si="105"/>
        <v/>
      </c>
    </row>
    <row r="132" spans="1:87">
      <c r="A132" s="188"/>
      <c r="B132" s="57" t="str">
        <f>IF('Gene Table'!D131="","",'Gene Table'!D131)</f>
        <v>NM_003401</v>
      </c>
      <c r="C132" s="57" t="s">
        <v>1775</v>
      </c>
      <c r="D132" s="60">
        <f>IF(SUM('Test Sample Data'!D$3:D$98)&gt;10,IF(AND(ISNUMBER('Test Sample Data'!D131),'Test Sample Data'!D131&lt;$B$1, 'Test Sample Data'!D131&gt;0),'Test Sample Data'!D131,$B$1),"")</f>
        <v>24.37</v>
      </c>
      <c r="E132" s="60">
        <f>IF(SUM('Test Sample Data'!E$3:E$98)&gt;10,IF(AND(ISNUMBER('Test Sample Data'!E131),'Test Sample Data'!E131&lt;$B$1, 'Test Sample Data'!E131&gt;0),'Test Sample Data'!E131,$B$1),"")</f>
        <v>24.51</v>
      </c>
      <c r="F132" s="60">
        <f>IF(SUM('Test Sample Data'!F$3:F$98)&gt;10,IF(AND(ISNUMBER('Test Sample Data'!F131),'Test Sample Data'!F131&lt;$B$1, 'Test Sample Data'!F131&gt;0),'Test Sample Data'!F131,$B$1),"")</f>
        <v>24.51</v>
      </c>
      <c r="G132" s="60" t="str">
        <f>IF(SUM('Test Sample Data'!G$3:G$98)&gt;10,IF(AND(ISNUMBER('Test Sample Data'!G131),'Test Sample Data'!G131&lt;$B$1, 'Test Sample Data'!G131&gt;0),'Test Sample Data'!G131,$B$1),"")</f>
        <v/>
      </c>
      <c r="H132" s="60" t="str">
        <f>IF(SUM('Test Sample Data'!H$3:H$98)&gt;10,IF(AND(ISNUMBER('Test Sample Data'!H131),'Test Sample Data'!H131&lt;$B$1, 'Test Sample Data'!H131&gt;0),'Test Sample Data'!H131,$B$1),"")</f>
        <v/>
      </c>
      <c r="I132" s="60" t="str">
        <f>IF(SUM('Test Sample Data'!I$3:I$98)&gt;10,IF(AND(ISNUMBER('Test Sample Data'!I131),'Test Sample Data'!I131&lt;$B$1, 'Test Sample Data'!I131&gt;0),'Test Sample Data'!I131,$B$1),"")</f>
        <v/>
      </c>
      <c r="J132" s="60" t="str">
        <f>IF(SUM('Test Sample Data'!J$3:J$98)&gt;10,IF(AND(ISNUMBER('Test Sample Data'!J131),'Test Sample Data'!J131&lt;$B$1, 'Test Sample Data'!J131&gt;0),'Test Sample Data'!J131,$B$1),"")</f>
        <v/>
      </c>
      <c r="K132" s="60" t="str">
        <f>IF(SUM('Test Sample Data'!K$3:K$98)&gt;10,IF(AND(ISNUMBER('Test Sample Data'!K131),'Test Sample Data'!K131&lt;$B$1, 'Test Sample Data'!K131&gt;0),'Test Sample Data'!K131,$B$1),"")</f>
        <v/>
      </c>
      <c r="L132" s="60" t="str">
        <f>IF(SUM('Test Sample Data'!L$3:L$98)&gt;10,IF(AND(ISNUMBER('Test Sample Data'!L131),'Test Sample Data'!L131&lt;$B$1, 'Test Sample Data'!L131&gt;0),'Test Sample Data'!L131,$B$1),"")</f>
        <v/>
      </c>
      <c r="M132" s="60" t="str">
        <f>IF(SUM('Test Sample Data'!M$3:M$98)&gt;10,IF(AND(ISNUMBER('Test Sample Data'!M131),'Test Sample Data'!M131&lt;$B$1, 'Test Sample Data'!M131&gt;0),'Test Sample Data'!M131,$B$1),"")</f>
        <v/>
      </c>
      <c r="N132" s="60" t="str">
        <f>'Gene Table'!D131</f>
        <v>NM_003401</v>
      </c>
      <c r="O132" s="57" t="s">
        <v>1775</v>
      </c>
      <c r="P132" s="60">
        <f>IF(SUM('Control Sample Data'!D$3:D$98)&gt;10,IF(AND(ISNUMBER('Control Sample Data'!D131),'Control Sample Data'!D131&lt;$B$1, 'Control Sample Data'!D131&gt;0),'Control Sample Data'!D131,$B$1),"")</f>
        <v>26.96</v>
      </c>
      <c r="Q132" s="60">
        <f>IF(SUM('Control Sample Data'!E$3:E$98)&gt;10,IF(AND(ISNUMBER('Control Sample Data'!E131),'Control Sample Data'!E131&lt;$B$1, 'Control Sample Data'!E131&gt;0),'Control Sample Data'!E131,$B$1),"")</f>
        <v>27.19</v>
      </c>
      <c r="R132" s="60">
        <f>IF(SUM('Control Sample Data'!F$3:F$98)&gt;10,IF(AND(ISNUMBER('Control Sample Data'!F131),'Control Sample Data'!F131&lt;$B$1, 'Control Sample Data'!F131&gt;0),'Control Sample Data'!F131,$B$1),"")</f>
        <v>27.2</v>
      </c>
      <c r="S132" s="60" t="str">
        <f>IF(SUM('Control Sample Data'!G$3:G$98)&gt;10,IF(AND(ISNUMBER('Control Sample Data'!G131),'Control Sample Data'!G131&lt;$B$1, 'Control Sample Data'!G131&gt;0),'Control Sample Data'!G131,$B$1),"")</f>
        <v/>
      </c>
      <c r="T132" s="60" t="str">
        <f>IF(SUM('Control Sample Data'!H$3:H$98)&gt;10,IF(AND(ISNUMBER('Control Sample Data'!H131),'Control Sample Data'!H131&lt;$B$1, 'Control Sample Data'!H131&gt;0),'Control Sample Data'!H131,$B$1),"")</f>
        <v/>
      </c>
      <c r="U132" s="60" t="str">
        <f>IF(SUM('Control Sample Data'!I$3:I$98)&gt;10,IF(AND(ISNUMBER('Control Sample Data'!I131),'Control Sample Data'!I131&lt;$B$1, 'Control Sample Data'!I131&gt;0),'Control Sample Data'!I131,$B$1),"")</f>
        <v/>
      </c>
      <c r="V132" s="60" t="str">
        <f>IF(SUM('Control Sample Data'!J$3:J$98)&gt;10,IF(AND(ISNUMBER('Control Sample Data'!J131),'Control Sample Data'!J131&lt;$B$1, 'Control Sample Data'!J131&gt;0),'Control Sample Data'!J131,$B$1),"")</f>
        <v/>
      </c>
      <c r="W132" s="60" t="str">
        <f>IF(SUM('Control Sample Data'!K$3:K$98)&gt;10,IF(AND(ISNUMBER('Control Sample Data'!K131),'Control Sample Data'!K131&lt;$B$1, 'Control Sample Data'!K131&gt;0),'Control Sample Data'!K131,$B$1),"")</f>
        <v/>
      </c>
      <c r="X132" s="60" t="str">
        <f>IF(SUM('Control Sample Data'!L$3:L$98)&gt;10,IF(AND(ISNUMBER('Control Sample Data'!L131),'Control Sample Data'!L131&lt;$B$1, 'Control Sample Data'!L131&gt;0),'Control Sample Data'!L131,$B$1),"")</f>
        <v/>
      </c>
      <c r="Y132" s="60" t="str">
        <f>IF(SUM('Control Sample Data'!M$3:M$98)&gt;10,IF(AND(ISNUMBER('Control Sample Data'!M131),'Control Sample Data'!M131&lt;$B$1, 'Control Sample Data'!M131&gt;0),'Control Sample Data'!M131,$B$1),"")</f>
        <v/>
      </c>
      <c r="AT132" s="74">
        <f t="shared" ref="AT132:AT163" si="130">IF(ISERROR(D132-Z$122),"",D132-Z$122)</f>
        <v>0.85166666666667012</v>
      </c>
      <c r="AU132" s="74">
        <f t="shared" ref="AU132:AU163" si="131">IF(ISERROR(E132-AA$122),"",E132-AA$122)</f>
        <v>0.90333333333333243</v>
      </c>
      <c r="AV132" s="74">
        <f t="shared" ref="AV132:AV163" si="132">IF(ISERROR(F132-AB$122),"",F132-AB$122)</f>
        <v>0.88666666666666671</v>
      </c>
      <c r="AW132" s="74" t="str">
        <f t="shared" ref="AW132:AW163" si="133">IF(ISERROR(G132-AC$122),"",G132-AC$122)</f>
        <v/>
      </c>
      <c r="AX132" s="74" t="str">
        <f t="shared" ref="AX132:AX163" si="134">IF(ISERROR(H132-AD$122),"",H132-AD$122)</f>
        <v/>
      </c>
      <c r="AY132" s="74" t="str">
        <f t="shared" ref="AY132:AY163" si="135">IF(ISERROR(I132-AE$122),"",I132-AE$122)</f>
        <v/>
      </c>
      <c r="AZ132" s="74" t="str">
        <f t="shared" ref="AZ132:AZ163" si="136">IF(ISERROR(J132-AF$122),"",J132-AF$122)</f>
        <v/>
      </c>
      <c r="BA132" s="74" t="str">
        <f t="shared" ref="BA132:BA163" si="137">IF(ISERROR(K132-AG$122),"",K132-AG$122)</f>
        <v/>
      </c>
      <c r="BB132" s="74" t="str">
        <f t="shared" ref="BB132:BB163" si="138">IF(ISERROR(L132-AH$122),"",L132-AH$122)</f>
        <v/>
      </c>
      <c r="BC132" s="74" t="str">
        <f t="shared" ref="BC132:BC163" si="139">IF(ISERROR(M132-AI$122),"",M132-AI$122)</f>
        <v/>
      </c>
      <c r="BD132" s="74">
        <f t="shared" si="117"/>
        <v>3.1833333333333336</v>
      </c>
      <c r="BE132" s="74">
        <f t="shared" si="118"/>
        <v>2.8816666666666677</v>
      </c>
      <c r="BF132" s="74">
        <f t="shared" si="119"/>
        <v>2.7949999999999982</v>
      </c>
      <c r="BG132" s="74" t="str">
        <f t="shared" si="120"/>
        <v/>
      </c>
      <c r="BH132" s="74" t="str">
        <f t="shared" si="121"/>
        <v/>
      </c>
      <c r="BI132" s="74" t="str">
        <f t="shared" si="122"/>
        <v/>
      </c>
      <c r="BJ132" s="74" t="str">
        <f t="shared" si="123"/>
        <v/>
      </c>
      <c r="BK132" s="74" t="str">
        <f t="shared" si="124"/>
        <v/>
      </c>
      <c r="BL132" s="74" t="str">
        <f t="shared" si="125"/>
        <v/>
      </c>
      <c r="BM132" s="74" t="str">
        <f t="shared" si="126"/>
        <v/>
      </c>
      <c r="BN132" s="62">
        <f t="shared" si="127"/>
        <v>0.88055555555555642</v>
      </c>
      <c r="BO132" s="62">
        <f t="shared" si="128"/>
        <v>2.9533333333333331</v>
      </c>
      <c r="BP132" s="9">
        <f t="shared" si="86"/>
        <v>0.55414419363762379</v>
      </c>
      <c r="BQ132" s="9">
        <f t="shared" si="87"/>
        <v>0.53464999929086965</v>
      </c>
      <c r="BR132" s="9">
        <f t="shared" si="88"/>
        <v>0.54086233304005238</v>
      </c>
      <c r="BS132" s="9" t="str">
        <f t="shared" si="89"/>
        <v/>
      </c>
      <c r="BT132" s="9" t="str">
        <f t="shared" si="90"/>
        <v/>
      </c>
      <c r="BU132" s="9" t="str">
        <f t="shared" si="91"/>
        <v/>
      </c>
      <c r="BV132" s="9" t="str">
        <f t="shared" si="92"/>
        <v/>
      </c>
      <c r="BW132" s="9" t="str">
        <f t="shared" si="93"/>
        <v/>
      </c>
      <c r="BX132" s="9" t="str">
        <f t="shared" si="94"/>
        <v/>
      </c>
      <c r="BY132" s="9" t="str">
        <f t="shared" si="95"/>
        <v/>
      </c>
      <c r="BZ132" s="9">
        <f t="shared" si="96"/>
        <v>0.11008323419951856</v>
      </c>
      <c r="CA132" s="9">
        <f t="shared" si="97"/>
        <v>0.13568501775965749</v>
      </c>
      <c r="CB132" s="9">
        <f t="shared" si="98"/>
        <v>0.14408579334985824</v>
      </c>
      <c r="CC132" s="9" t="str">
        <f t="shared" si="99"/>
        <v/>
      </c>
      <c r="CD132" s="9" t="str">
        <f t="shared" si="100"/>
        <v/>
      </c>
      <c r="CE132" s="9" t="str">
        <f t="shared" si="101"/>
        <v/>
      </c>
      <c r="CF132" s="9" t="str">
        <f t="shared" si="102"/>
        <v/>
      </c>
      <c r="CG132" s="9" t="str">
        <f t="shared" si="103"/>
        <v/>
      </c>
      <c r="CH132" s="9" t="str">
        <f t="shared" si="104"/>
        <v/>
      </c>
      <c r="CI132" s="9" t="str">
        <f t="shared" si="105"/>
        <v/>
      </c>
    </row>
    <row r="133" spans="1:87">
      <c r="A133" s="188"/>
      <c r="B133" s="57" t="str">
        <f>IF('Gene Table'!D132="","",'Gene Table'!D132)</f>
        <v>NM_001017415</v>
      </c>
      <c r="C133" s="57" t="s">
        <v>1776</v>
      </c>
      <c r="D133" s="60">
        <f>IF(SUM('Test Sample Data'!D$3:D$98)&gt;10,IF(AND(ISNUMBER('Test Sample Data'!D132),'Test Sample Data'!D132&lt;$B$1, 'Test Sample Data'!D132&gt;0),'Test Sample Data'!D132,$B$1),"")</f>
        <v>25.34</v>
      </c>
      <c r="E133" s="60">
        <f>IF(SUM('Test Sample Data'!E$3:E$98)&gt;10,IF(AND(ISNUMBER('Test Sample Data'!E132),'Test Sample Data'!E132&lt;$B$1, 'Test Sample Data'!E132&gt;0),'Test Sample Data'!E132,$B$1),"")</f>
        <v>25.5</v>
      </c>
      <c r="F133" s="60">
        <f>IF(SUM('Test Sample Data'!F$3:F$98)&gt;10,IF(AND(ISNUMBER('Test Sample Data'!F132),'Test Sample Data'!F132&lt;$B$1, 'Test Sample Data'!F132&gt;0),'Test Sample Data'!F132,$B$1),"")</f>
        <v>25.48</v>
      </c>
      <c r="G133" s="60" t="str">
        <f>IF(SUM('Test Sample Data'!G$3:G$98)&gt;10,IF(AND(ISNUMBER('Test Sample Data'!G132),'Test Sample Data'!G132&lt;$B$1, 'Test Sample Data'!G132&gt;0),'Test Sample Data'!G132,$B$1),"")</f>
        <v/>
      </c>
      <c r="H133" s="60" t="str">
        <f>IF(SUM('Test Sample Data'!H$3:H$98)&gt;10,IF(AND(ISNUMBER('Test Sample Data'!H132),'Test Sample Data'!H132&lt;$B$1, 'Test Sample Data'!H132&gt;0),'Test Sample Data'!H132,$B$1),"")</f>
        <v/>
      </c>
      <c r="I133" s="60" t="str">
        <f>IF(SUM('Test Sample Data'!I$3:I$98)&gt;10,IF(AND(ISNUMBER('Test Sample Data'!I132),'Test Sample Data'!I132&lt;$B$1, 'Test Sample Data'!I132&gt;0),'Test Sample Data'!I132,$B$1),"")</f>
        <v/>
      </c>
      <c r="J133" s="60" t="str">
        <f>IF(SUM('Test Sample Data'!J$3:J$98)&gt;10,IF(AND(ISNUMBER('Test Sample Data'!J132),'Test Sample Data'!J132&lt;$B$1, 'Test Sample Data'!J132&gt;0),'Test Sample Data'!J132,$B$1),"")</f>
        <v/>
      </c>
      <c r="K133" s="60" t="str">
        <f>IF(SUM('Test Sample Data'!K$3:K$98)&gt;10,IF(AND(ISNUMBER('Test Sample Data'!K132),'Test Sample Data'!K132&lt;$B$1, 'Test Sample Data'!K132&gt;0),'Test Sample Data'!K132,$B$1),"")</f>
        <v/>
      </c>
      <c r="L133" s="60" t="str">
        <f>IF(SUM('Test Sample Data'!L$3:L$98)&gt;10,IF(AND(ISNUMBER('Test Sample Data'!L132),'Test Sample Data'!L132&lt;$B$1, 'Test Sample Data'!L132&gt;0),'Test Sample Data'!L132,$B$1),"")</f>
        <v/>
      </c>
      <c r="M133" s="60" t="str">
        <f>IF(SUM('Test Sample Data'!M$3:M$98)&gt;10,IF(AND(ISNUMBER('Test Sample Data'!M132),'Test Sample Data'!M132&lt;$B$1, 'Test Sample Data'!M132&gt;0),'Test Sample Data'!M132,$B$1),"")</f>
        <v/>
      </c>
      <c r="N133" s="60" t="str">
        <f>'Gene Table'!D132</f>
        <v>NM_001017415</v>
      </c>
      <c r="O133" s="57" t="s">
        <v>1776</v>
      </c>
      <c r="P133" s="60">
        <f>IF(SUM('Control Sample Data'!D$3:D$98)&gt;10,IF(AND(ISNUMBER('Control Sample Data'!D132),'Control Sample Data'!D132&lt;$B$1, 'Control Sample Data'!D132&gt;0),'Control Sample Data'!D132,$B$1),"")</f>
        <v>29.42</v>
      </c>
      <c r="Q133" s="60">
        <f>IF(SUM('Control Sample Data'!E$3:E$98)&gt;10,IF(AND(ISNUMBER('Control Sample Data'!E132),'Control Sample Data'!E132&lt;$B$1, 'Control Sample Data'!E132&gt;0),'Control Sample Data'!E132,$B$1),"")</f>
        <v>29.52</v>
      </c>
      <c r="R133" s="60">
        <f>IF(SUM('Control Sample Data'!F$3:F$98)&gt;10,IF(AND(ISNUMBER('Control Sample Data'!F132),'Control Sample Data'!F132&lt;$B$1, 'Control Sample Data'!F132&gt;0),'Control Sample Data'!F132,$B$1),"")</f>
        <v>29.55</v>
      </c>
      <c r="S133" s="60" t="str">
        <f>IF(SUM('Control Sample Data'!G$3:G$98)&gt;10,IF(AND(ISNUMBER('Control Sample Data'!G132),'Control Sample Data'!G132&lt;$B$1, 'Control Sample Data'!G132&gt;0),'Control Sample Data'!G132,$B$1),"")</f>
        <v/>
      </c>
      <c r="T133" s="60" t="str">
        <f>IF(SUM('Control Sample Data'!H$3:H$98)&gt;10,IF(AND(ISNUMBER('Control Sample Data'!H132),'Control Sample Data'!H132&lt;$B$1, 'Control Sample Data'!H132&gt;0),'Control Sample Data'!H132,$B$1),"")</f>
        <v/>
      </c>
      <c r="U133" s="60" t="str">
        <f>IF(SUM('Control Sample Data'!I$3:I$98)&gt;10,IF(AND(ISNUMBER('Control Sample Data'!I132),'Control Sample Data'!I132&lt;$B$1, 'Control Sample Data'!I132&gt;0),'Control Sample Data'!I132,$B$1),"")</f>
        <v/>
      </c>
      <c r="V133" s="60" t="str">
        <f>IF(SUM('Control Sample Data'!J$3:J$98)&gt;10,IF(AND(ISNUMBER('Control Sample Data'!J132),'Control Sample Data'!J132&lt;$B$1, 'Control Sample Data'!J132&gt;0),'Control Sample Data'!J132,$B$1),"")</f>
        <v/>
      </c>
      <c r="W133" s="60" t="str">
        <f>IF(SUM('Control Sample Data'!K$3:K$98)&gt;10,IF(AND(ISNUMBER('Control Sample Data'!K132),'Control Sample Data'!K132&lt;$B$1, 'Control Sample Data'!K132&gt;0),'Control Sample Data'!K132,$B$1),"")</f>
        <v/>
      </c>
      <c r="X133" s="60" t="str">
        <f>IF(SUM('Control Sample Data'!L$3:L$98)&gt;10,IF(AND(ISNUMBER('Control Sample Data'!L132),'Control Sample Data'!L132&lt;$B$1, 'Control Sample Data'!L132&gt;0),'Control Sample Data'!L132,$B$1),"")</f>
        <v/>
      </c>
      <c r="Y133" s="60" t="str">
        <f>IF(SUM('Control Sample Data'!M$3:M$98)&gt;10,IF(AND(ISNUMBER('Control Sample Data'!M132),'Control Sample Data'!M132&lt;$B$1, 'Control Sample Data'!M132&gt;0),'Control Sample Data'!M132,$B$1),"")</f>
        <v/>
      </c>
      <c r="AT133" s="74">
        <f t="shared" si="130"/>
        <v>1.821666666666669</v>
      </c>
      <c r="AU133" s="74">
        <f t="shared" si="131"/>
        <v>1.8933333333333309</v>
      </c>
      <c r="AV133" s="74">
        <f t="shared" si="132"/>
        <v>1.8566666666666656</v>
      </c>
      <c r="AW133" s="74" t="str">
        <f t="shared" si="133"/>
        <v/>
      </c>
      <c r="AX133" s="74" t="str">
        <f t="shared" si="134"/>
        <v/>
      </c>
      <c r="AY133" s="74" t="str">
        <f t="shared" si="135"/>
        <v/>
      </c>
      <c r="AZ133" s="74" t="str">
        <f t="shared" si="136"/>
        <v/>
      </c>
      <c r="BA133" s="74" t="str">
        <f t="shared" si="137"/>
        <v/>
      </c>
      <c r="BB133" s="74" t="str">
        <f t="shared" si="138"/>
        <v/>
      </c>
      <c r="BC133" s="74" t="str">
        <f t="shared" si="139"/>
        <v/>
      </c>
      <c r="BD133" s="74">
        <f t="shared" si="117"/>
        <v>5.6433333333333344</v>
      </c>
      <c r="BE133" s="74">
        <f t="shared" si="118"/>
        <v>5.211666666666666</v>
      </c>
      <c r="BF133" s="74">
        <f t="shared" si="119"/>
        <v>5.1449999999999996</v>
      </c>
      <c r="BG133" s="74" t="str">
        <f t="shared" si="120"/>
        <v/>
      </c>
      <c r="BH133" s="74" t="str">
        <f t="shared" si="121"/>
        <v/>
      </c>
      <c r="BI133" s="74" t="str">
        <f t="shared" si="122"/>
        <v/>
      </c>
      <c r="BJ133" s="74" t="str">
        <f t="shared" si="123"/>
        <v/>
      </c>
      <c r="BK133" s="74" t="str">
        <f t="shared" si="124"/>
        <v/>
      </c>
      <c r="BL133" s="74" t="str">
        <f t="shared" si="125"/>
        <v/>
      </c>
      <c r="BM133" s="74" t="str">
        <f t="shared" si="126"/>
        <v/>
      </c>
      <c r="BN133" s="62">
        <f t="shared" si="127"/>
        <v>1.8572222222222219</v>
      </c>
      <c r="BO133" s="62">
        <f t="shared" si="128"/>
        <v>5.333333333333333</v>
      </c>
      <c r="BP133" s="9">
        <f t="shared" ref="BP133:BP195" si="140">IF(ISNUMBER(AT133), POWER(2, -AT133), "")</f>
        <v>0.28289397054712462</v>
      </c>
      <c r="BQ133" s="9">
        <f t="shared" ref="BQ133:BQ195" si="141">IF(ISNUMBER(AU133), POWER(2, -AU133), "")</f>
        <v>0.26918439206188127</v>
      </c>
      <c r="BR133" s="9">
        <f t="shared" ref="BR133:BR195" si="142">IF(ISNUMBER(AV133), POWER(2, -AV133), "")</f>
        <v>0.2761135001860881</v>
      </c>
      <c r="BS133" s="9" t="str">
        <f t="shared" ref="BS133:BS195" si="143">IF(ISNUMBER(AW133), POWER(2, -AW133), "")</f>
        <v/>
      </c>
      <c r="BT133" s="9" t="str">
        <f t="shared" ref="BT133:BT195" si="144">IF(ISNUMBER(AX133), POWER(2, -AX133), "")</f>
        <v/>
      </c>
      <c r="BU133" s="9" t="str">
        <f t="shared" ref="BU133:BU195" si="145">IF(ISNUMBER(AY133), POWER(2, -AY133), "")</f>
        <v/>
      </c>
      <c r="BV133" s="9" t="str">
        <f t="shared" ref="BV133:BV195" si="146">IF(ISNUMBER(AZ133), POWER(2, -AZ133), "")</f>
        <v/>
      </c>
      <c r="BW133" s="9" t="str">
        <f t="shared" ref="BW133:BW195" si="147">IF(ISNUMBER(BA133), POWER(2, -BA133), "")</f>
        <v/>
      </c>
      <c r="BX133" s="9" t="str">
        <f t="shared" ref="BX133:BX195" si="148">IF(ISNUMBER(BB133), POWER(2, -BB133), "")</f>
        <v/>
      </c>
      <c r="BY133" s="9" t="str">
        <f t="shared" ref="BY133:BY195" si="149">IF(ISNUMBER(BC133), POWER(2, -BC133), "")</f>
        <v/>
      </c>
      <c r="BZ133" s="9">
        <f t="shared" ref="BZ133:BZ195" si="150">IF(ISNUMBER(BD133), POWER(2, -BD133), "")</f>
        <v>2.0007249642979404E-2</v>
      </c>
      <c r="CA133" s="9">
        <f t="shared" ref="CA133:CA195" si="151">IF(ISNUMBER(BE133), POWER(2, -BE133), "")</f>
        <v>2.6985595481685443E-2</v>
      </c>
      <c r="CB133" s="9">
        <f t="shared" ref="CB133:CB195" si="152">IF(ISNUMBER(BF133), POWER(2, -BF133), "")</f>
        <v>2.8261855548784017E-2</v>
      </c>
      <c r="CC133" s="9" t="str">
        <f t="shared" ref="CC133:CC195" si="153">IF(ISNUMBER(BG133), POWER(2, -BG133), "")</f>
        <v/>
      </c>
      <c r="CD133" s="9" t="str">
        <f t="shared" ref="CD133:CD195" si="154">IF(ISNUMBER(BH133), POWER(2, -BH133), "")</f>
        <v/>
      </c>
      <c r="CE133" s="9" t="str">
        <f t="shared" ref="CE133:CE195" si="155">IF(ISNUMBER(BI133), POWER(2, -BI133), "")</f>
        <v/>
      </c>
      <c r="CF133" s="9" t="str">
        <f t="shared" ref="CF133:CF195" si="156">IF(ISNUMBER(BJ133), POWER(2, -BJ133), "")</f>
        <v/>
      </c>
      <c r="CG133" s="9" t="str">
        <f t="shared" ref="CG133:CG195" si="157">IF(ISNUMBER(BK133), POWER(2, -BK133), "")</f>
        <v/>
      </c>
      <c r="CH133" s="9" t="str">
        <f t="shared" ref="CH133:CH195" si="158">IF(ISNUMBER(BL133), POWER(2, -BL133), "")</f>
        <v/>
      </c>
      <c r="CI133" s="9" t="str">
        <f t="shared" ref="CI133:CI195" si="159">IF(ISNUMBER(BM133), POWER(2, -BM133), "")</f>
        <v/>
      </c>
    </row>
    <row r="134" spans="1:87">
      <c r="A134" s="188"/>
      <c r="B134" s="57" t="str">
        <f>IF('Gene Table'!D133="","",'Gene Table'!D133)</f>
        <v>NM_000373</v>
      </c>
      <c r="C134" s="57" t="s">
        <v>1777</v>
      </c>
      <c r="D134" s="60">
        <f>IF(SUM('Test Sample Data'!D$3:D$98)&gt;10,IF(AND(ISNUMBER('Test Sample Data'!D133),'Test Sample Data'!D133&lt;$B$1, 'Test Sample Data'!D133&gt;0),'Test Sample Data'!D133,$B$1),"")</f>
        <v>27.12</v>
      </c>
      <c r="E134" s="60">
        <f>IF(SUM('Test Sample Data'!E$3:E$98)&gt;10,IF(AND(ISNUMBER('Test Sample Data'!E133),'Test Sample Data'!E133&lt;$B$1, 'Test Sample Data'!E133&gt;0),'Test Sample Data'!E133,$B$1),"")</f>
        <v>27.15</v>
      </c>
      <c r="F134" s="60">
        <f>IF(SUM('Test Sample Data'!F$3:F$98)&gt;10,IF(AND(ISNUMBER('Test Sample Data'!F133),'Test Sample Data'!F133&lt;$B$1, 'Test Sample Data'!F133&gt;0),'Test Sample Data'!F133,$B$1),"")</f>
        <v>27.19</v>
      </c>
      <c r="G134" s="60" t="str">
        <f>IF(SUM('Test Sample Data'!G$3:G$98)&gt;10,IF(AND(ISNUMBER('Test Sample Data'!G133),'Test Sample Data'!G133&lt;$B$1, 'Test Sample Data'!G133&gt;0),'Test Sample Data'!G133,$B$1),"")</f>
        <v/>
      </c>
      <c r="H134" s="60" t="str">
        <f>IF(SUM('Test Sample Data'!H$3:H$98)&gt;10,IF(AND(ISNUMBER('Test Sample Data'!H133),'Test Sample Data'!H133&lt;$B$1, 'Test Sample Data'!H133&gt;0),'Test Sample Data'!H133,$B$1),"")</f>
        <v/>
      </c>
      <c r="I134" s="60" t="str">
        <f>IF(SUM('Test Sample Data'!I$3:I$98)&gt;10,IF(AND(ISNUMBER('Test Sample Data'!I133),'Test Sample Data'!I133&lt;$B$1, 'Test Sample Data'!I133&gt;0),'Test Sample Data'!I133,$B$1),"")</f>
        <v/>
      </c>
      <c r="J134" s="60" t="str">
        <f>IF(SUM('Test Sample Data'!J$3:J$98)&gt;10,IF(AND(ISNUMBER('Test Sample Data'!J133),'Test Sample Data'!J133&lt;$B$1, 'Test Sample Data'!J133&gt;0),'Test Sample Data'!J133,$B$1),"")</f>
        <v/>
      </c>
      <c r="K134" s="60" t="str">
        <f>IF(SUM('Test Sample Data'!K$3:K$98)&gt;10,IF(AND(ISNUMBER('Test Sample Data'!K133),'Test Sample Data'!K133&lt;$B$1, 'Test Sample Data'!K133&gt;0),'Test Sample Data'!K133,$B$1),"")</f>
        <v/>
      </c>
      <c r="L134" s="60" t="str">
        <f>IF(SUM('Test Sample Data'!L$3:L$98)&gt;10,IF(AND(ISNUMBER('Test Sample Data'!L133),'Test Sample Data'!L133&lt;$B$1, 'Test Sample Data'!L133&gt;0),'Test Sample Data'!L133,$B$1),"")</f>
        <v/>
      </c>
      <c r="M134" s="60" t="str">
        <f>IF(SUM('Test Sample Data'!M$3:M$98)&gt;10,IF(AND(ISNUMBER('Test Sample Data'!M133),'Test Sample Data'!M133&lt;$B$1, 'Test Sample Data'!M133&gt;0),'Test Sample Data'!M133,$B$1),"")</f>
        <v/>
      </c>
      <c r="N134" s="60" t="str">
        <f>'Gene Table'!D133</f>
        <v>NM_000373</v>
      </c>
      <c r="O134" s="57" t="s">
        <v>1777</v>
      </c>
      <c r="P134" s="60">
        <f>IF(SUM('Control Sample Data'!D$3:D$98)&gt;10,IF(AND(ISNUMBER('Control Sample Data'!D133),'Control Sample Data'!D133&lt;$B$1, 'Control Sample Data'!D133&gt;0),'Control Sample Data'!D133,$B$1),"")</f>
        <v>26.69</v>
      </c>
      <c r="Q134" s="60">
        <f>IF(SUM('Control Sample Data'!E$3:E$98)&gt;10,IF(AND(ISNUMBER('Control Sample Data'!E133),'Control Sample Data'!E133&lt;$B$1, 'Control Sample Data'!E133&gt;0),'Control Sample Data'!E133,$B$1),"")</f>
        <v>26.96</v>
      </c>
      <c r="R134" s="60">
        <f>IF(SUM('Control Sample Data'!F$3:F$98)&gt;10,IF(AND(ISNUMBER('Control Sample Data'!F133),'Control Sample Data'!F133&lt;$B$1, 'Control Sample Data'!F133&gt;0),'Control Sample Data'!F133,$B$1),"")</f>
        <v>27.01</v>
      </c>
      <c r="S134" s="60" t="str">
        <f>IF(SUM('Control Sample Data'!G$3:G$98)&gt;10,IF(AND(ISNUMBER('Control Sample Data'!G133),'Control Sample Data'!G133&lt;$B$1, 'Control Sample Data'!G133&gt;0),'Control Sample Data'!G133,$B$1),"")</f>
        <v/>
      </c>
      <c r="T134" s="60" t="str">
        <f>IF(SUM('Control Sample Data'!H$3:H$98)&gt;10,IF(AND(ISNUMBER('Control Sample Data'!H133),'Control Sample Data'!H133&lt;$B$1, 'Control Sample Data'!H133&gt;0),'Control Sample Data'!H133,$B$1),"")</f>
        <v/>
      </c>
      <c r="U134" s="60" t="str">
        <f>IF(SUM('Control Sample Data'!I$3:I$98)&gt;10,IF(AND(ISNUMBER('Control Sample Data'!I133),'Control Sample Data'!I133&lt;$B$1, 'Control Sample Data'!I133&gt;0),'Control Sample Data'!I133,$B$1),"")</f>
        <v/>
      </c>
      <c r="V134" s="60" t="str">
        <f>IF(SUM('Control Sample Data'!J$3:J$98)&gt;10,IF(AND(ISNUMBER('Control Sample Data'!J133),'Control Sample Data'!J133&lt;$B$1, 'Control Sample Data'!J133&gt;0),'Control Sample Data'!J133,$B$1),"")</f>
        <v/>
      </c>
      <c r="W134" s="60" t="str">
        <f>IF(SUM('Control Sample Data'!K$3:K$98)&gt;10,IF(AND(ISNUMBER('Control Sample Data'!K133),'Control Sample Data'!K133&lt;$B$1, 'Control Sample Data'!K133&gt;0),'Control Sample Data'!K133,$B$1),"")</f>
        <v/>
      </c>
      <c r="X134" s="60" t="str">
        <f>IF(SUM('Control Sample Data'!L$3:L$98)&gt;10,IF(AND(ISNUMBER('Control Sample Data'!L133),'Control Sample Data'!L133&lt;$B$1, 'Control Sample Data'!L133&gt;0),'Control Sample Data'!L133,$B$1),"")</f>
        <v/>
      </c>
      <c r="Y134" s="60" t="str">
        <f>IF(SUM('Control Sample Data'!M$3:M$98)&gt;10,IF(AND(ISNUMBER('Control Sample Data'!M133),'Control Sample Data'!M133&lt;$B$1, 'Control Sample Data'!M133&gt;0),'Control Sample Data'!M133,$B$1),"")</f>
        <v/>
      </c>
      <c r="AT134" s="74">
        <f t="shared" si="130"/>
        <v>3.6016666666666701</v>
      </c>
      <c r="AU134" s="74">
        <f t="shared" si="131"/>
        <v>3.5433333333333294</v>
      </c>
      <c r="AV134" s="74">
        <f t="shared" si="132"/>
        <v>3.5666666666666664</v>
      </c>
      <c r="AW134" s="74" t="str">
        <f t="shared" si="133"/>
        <v/>
      </c>
      <c r="AX134" s="74" t="str">
        <f t="shared" si="134"/>
        <v/>
      </c>
      <c r="AY134" s="74" t="str">
        <f t="shared" si="135"/>
        <v/>
      </c>
      <c r="AZ134" s="74" t="str">
        <f t="shared" si="136"/>
        <v/>
      </c>
      <c r="BA134" s="74" t="str">
        <f t="shared" si="137"/>
        <v/>
      </c>
      <c r="BB134" s="74" t="str">
        <f t="shared" si="138"/>
        <v/>
      </c>
      <c r="BC134" s="74" t="str">
        <f t="shared" si="139"/>
        <v/>
      </c>
      <c r="BD134" s="74">
        <f t="shared" si="117"/>
        <v>2.913333333333334</v>
      </c>
      <c r="BE134" s="74">
        <f t="shared" si="118"/>
        <v>2.6516666666666673</v>
      </c>
      <c r="BF134" s="74">
        <f t="shared" si="119"/>
        <v>2.6050000000000004</v>
      </c>
      <c r="BG134" s="74" t="str">
        <f t="shared" si="120"/>
        <v/>
      </c>
      <c r="BH134" s="74" t="str">
        <f t="shared" si="121"/>
        <v/>
      </c>
      <c r="BI134" s="74" t="str">
        <f t="shared" si="122"/>
        <v/>
      </c>
      <c r="BJ134" s="74" t="str">
        <f t="shared" si="123"/>
        <v/>
      </c>
      <c r="BK134" s="74" t="str">
        <f t="shared" si="124"/>
        <v/>
      </c>
      <c r="BL134" s="74" t="str">
        <f t="shared" si="125"/>
        <v/>
      </c>
      <c r="BM134" s="74" t="str">
        <f t="shared" si="126"/>
        <v/>
      </c>
      <c r="BN134" s="62">
        <f t="shared" si="127"/>
        <v>3.5705555555555555</v>
      </c>
      <c r="BO134" s="62">
        <f t="shared" si="128"/>
        <v>2.723333333333334</v>
      </c>
      <c r="BP134" s="9">
        <f t="shared" si="140"/>
        <v>8.237402722641346E-2</v>
      </c>
      <c r="BQ134" s="9">
        <f t="shared" si="141"/>
        <v>8.577295690273648E-2</v>
      </c>
      <c r="BR134" s="9">
        <f t="shared" si="142"/>
        <v>8.4396871635511891E-2</v>
      </c>
      <c r="BS134" s="9" t="str">
        <f t="shared" si="143"/>
        <v/>
      </c>
      <c r="BT134" s="9" t="str">
        <f t="shared" si="144"/>
        <v/>
      </c>
      <c r="BU134" s="9" t="str">
        <f t="shared" si="145"/>
        <v/>
      </c>
      <c r="BV134" s="9" t="str">
        <f t="shared" si="146"/>
        <v/>
      </c>
      <c r="BW134" s="9" t="str">
        <f t="shared" si="147"/>
        <v/>
      </c>
      <c r="BX134" s="9" t="str">
        <f t="shared" si="148"/>
        <v/>
      </c>
      <c r="BY134" s="9" t="str">
        <f t="shared" si="149"/>
        <v/>
      </c>
      <c r="BZ134" s="9">
        <f t="shared" si="150"/>
        <v>0.13273922549529465</v>
      </c>
      <c r="CA134" s="9">
        <f t="shared" si="151"/>
        <v>0.15913613091567452</v>
      </c>
      <c r="CB134" s="9">
        <f t="shared" si="152"/>
        <v>0.16436784502563381</v>
      </c>
      <c r="CC134" s="9" t="str">
        <f t="shared" si="153"/>
        <v/>
      </c>
      <c r="CD134" s="9" t="str">
        <f t="shared" si="154"/>
        <v/>
      </c>
      <c r="CE134" s="9" t="str">
        <f t="shared" si="155"/>
        <v/>
      </c>
      <c r="CF134" s="9" t="str">
        <f t="shared" si="156"/>
        <v/>
      </c>
      <c r="CG134" s="9" t="str">
        <f t="shared" si="157"/>
        <v/>
      </c>
      <c r="CH134" s="9" t="str">
        <f t="shared" si="158"/>
        <v/>
      </c>
      <c r="CI134" s="9" t="str">
        <f t="shared" si="159"/>
        <v/>
      </c>
    </row>
    <row r="135" spans="1:87">
      <c r="A135" s="188"/>
      <c r="B135" s="57" t="str">
        <f>IF('Gene Table'!D134="","",'Gene Table'!D134)</f>
        <v>NM_001074</v>
      </c>
      <c r="C135" s="57" t="s">
        <v>1778</v>
      </c>
      <c r="D135" s="60">
        <f>IF(SUM('Test Sample Data'!D$3:D$98)&gt;10,IF(AND(ISNUMBER('Test Sample Data'!D134),'Test Sample Data'!D134&lt;$B$1, 'Test Sample Data'!D134&gt;0),'Test Sample Data'!D134,$B$1),"")</f>
        <v>24.08</v>
      </c>
      <c r="E135" s="60">
        <f>IF(SUM('Test Sample Data'!E$3:E$98)&gt;10,IF(AND(ISNUMBER('Test Sample Data'!E134),'Test Sample Data'!E134&lt;$B$1, 'Test Sample Data'!E134&gt;0),'Test Sample Data'!E134,$B$1),"")</f>
        <v>24.2</v>
      </c>
      <c r="F135" s="60">
        <f>IF(SUM('Test Sample Data'!F$3:F$98)&gt;10,IF(AND(ISNUMBER('Test Sample Data'!F134),'Test Sample Data'!F134&lt;$B$1, 'Test Sample Data'!F134&gt;0),'Test Sample Data'!F134,$B$1),"")</f>
        <v>24.22</v>
      </c>
      <c r="G135" s="60" t="str">
        <f>IF(SUM('Test Sample Data'!G$3:G$98)&gt;10,IF(AND(ISNUMBER('Test Sample Data'!G134),'Test Sample Data'!G134&lt;$B$1, 'Test Sample Data'!G134&gt;0),'Test Sample Data'!G134,$B$1),"")</f>
        <v/>
      </c>
      <c r="H135" s="60" t="str">
        <f>IF(SUM('Test Sample Data'!H$3:H$98)&gt;10,IF(AND(ISNUMBER('Test Sample Data'!H134),'Test Sample Data'!H134&lt;$B$1, 'Test Sample Data'!H134&gt;0),'Test Sample Data'!H134,$B$1),"")</f>
        <v/>
      </c>
      <c r="I135" s="60" t="str">
        <f>IF(SUM('Test Sample Data'!I$3:I$98)&gt;10,IF(AND(ISNUMBER('Test Sample Data'!I134),'Test Sample Data'!I134&lt;$B$1, 'Test Sample Data'!I134&gt;0),'Test Sample Data'!I134,$B$1),"")</f>
        <v/>
      </c>
      <c r="J135" s="60" t="str">
        <f>IF(SUM('Test Sample Data'!J$3:J$98)&gt;10,IF(AND(ISNUMBER('Test Sample Data'!J134),'Test Sample Data'!J134&lt;$B$1, 'Test Sample Data'!J134&gt;0),'Test Sample Data'!J134,$B$1),"")</f>
        <v/>
      </c>
      <c r="K135" s="60" t="str">
        <f>IF(SUM('Test Sample Data'!K$3:K$98)&gt;10,IF(AND(ISNUMBER('Test Sample Data'!K134),'Test Sample Data'!K134&lt;$B$1, 'Test Sample Data'!K134&gt;0),'Test Sample Data'!K134,$B$1),"")</f>
        <v/>
      </c>
      <c r="L135" s="60" t="str">
        <f>IF(SUM('Test Sample Data'!L$3:L$98)&gt;10,IF(AND(ISNUMBER('Test Sample Data'!L134),'Test Sample Data'!L134&lt;$B$1, 'Test Sample Data'!L134&gt;0),'Test Sample Data'!L134,$B$1),"")</f>
        <v/>
      </c>
      <c r="M135" s="60" t="str">
        <f>IF(SUM('Test Sample Data'!M$3:M$98)&gt;10,IF(AND(ISNUMBER('Test Sample Data'!M134),'Test Sample Data'!M134&lt;$B$1, 'Test Sample Data'!M134&gt;0),'Test Sample Data'!M134,$B$1),"")</f>
        <v/>
      </c>
      <c r="N135" s="60" t="str">
        <f>'Gene Table'!D134</f>
        <v>NM_001074</v>
      </c>
      <c r="O135" s="57" t="s">
        <v>1778</v>
      </c>
      <c r="P135" s="60">
        <f>IF(SUM('Control Sample Data'!D$3:D$98)&gt;10,IF(AND(ISNUMBER('Control Sample Data'!D134),'Control Sample Data'!D134&lt;$B$1, 'Control Sample Data'!D134&gt;0),'Control Sample Data'!D134,$B$1),"")</f>
        <v>30.41</v>
      </c>
      <c r="Q135" s="60">
        <f>IF(SUM('Control Sample Data'!E$3:E$98)&gt;10,IF(AND(ISNUMBER('Control Sample Data'!E134),'Control Sample Data'!E134&lt;$B$1, 'Control Sample Data'!E134&gt;0),'Control Sample Data'!E134,$B$1),"")</f>
        <v>30.29</v>
      </c>
      <c r="R135" s="60">
        <f>IF(SUM('Control Sample Data'!F$3:F$98)&gt;10,IF(AND(ISNUMBER('Control Sample Data'!F134),'Control Sample Data'!F134&lt;$B$1, 'Control Sample Data'!F134&gt;0),'Control Sample Data'!F134,$B$1),"")</f>
        <v>30.38</v>
      </c>
      <c r="S135" s="60" t="str">
        <f>IF(SUM('Control Sample Data'!G$3:G$98)&gt;10,IF(AND(ISNUMBER('Control Sample Data'!G134),'Control Sample Data'!G134&lt;$B$1, 'Control Sample Data'!G134&gt;0),'Control Sample Data'!G134,$B$1),"")</f>
        <v/>
      </c>
      <c r="T135" s="60" t="str">
        <f>IF(SUM('Control Sample Data'!H$3:H$98)&gt;10,IF(AND(ISNUMBER('Control Sample Data'!H134),'Control Sample Data'!H134&lt;$B$1, 'Control Sample Data'!H134&gt;0),'Control Sample Data'!H134,$B$1),"")</f>
        <v/>
      </c>
      <c r="U135" s="60" t="str">
        <f>IF(SUM('Control Sample Data'!I$3:I$98)&gt;10,IF(AND(ISNUMBER('Control Sample Data'!I134),'Control Sample Data'!I134&lt;$B$1, 'Control Sample Data'!I134&gt;0),'Control Sample Data'!I134,$B$1),"")</f>
        <v/>
      </c>
      <c r="V135" s="60" t="str">
        <f>IF(SUM('Control Sample Data'!J$3:J$98)&gt;10,IF(AND(ISNUMBER('Control Sample Data'!J134),'Control Sample Data'!J134&lt;$B$1, 'Control Sample Data'!J134&gt;0),'Control Sample Data'!J134,$B$1),"")</f>
        <v/>
      </c>
      <c r="W135" s="60" t="str">
        <f>IF(SUM('Control Sample Data'!K$3:K$98)&gt;10,IF(AND(ISNUMBER('Control Sample Data'!K134),'Control Sample Data'!K134&lt;$B$1, 'Control Sample Data'!K134&gt;0),'Control Sample Data'!K134,$B$1),"")</f>
        <v/>
      </c>
      <c r="X135" s="60" t="str">
        <f>IF(SUM('Control Sample Data'!L$3:L$98)&gt;10,IF(AND(ISNUMBER('Control Sample Data'!L134),'Control Sample Data'!L134&lt;$B$1, 'Control Sample Data'!L134&gt;0),'Control Sample Data'!L134,$B$1),"")</f>
        <v/>
      </c>
      <c r="Y135" s="60" t="str">
        <f>IF(SUM('Control Sample Data'!M$3:M$98)&gt;10,IF(AND(ISNUMBER('Control Sample Data'!M134),'Control Sample Data'!M134&lt;$B$1, 'Control Sample Data'!M134&gt;0),'Control Sample Data'!M134,$B$1),"")</f>
        <v/>
      </c>
      <c r="AT135" s="74">
        <f t="shared" si="130"/>
        <v>0.56166666666666742</v>
      </c>
      <c r="AU135" s="74">
        <f t="shared" si="131"/>
        <v>0.59333333333333016</v>
      </c>
      <c r="AV135" s="74">
        <f t="shared" si="132"/>
        <v>0.59666666666666401</v>
      </c>
      <c r="AW135" s="74" t="str">
        <f t="shared" si="133"/>
        <v/>
      </c>
      <c r="AX135" s="74" t="str">
        <f t="shared" si="134"/>
        <v/>
      </c>
      <c r="AY135" s="74" t="str">
        <f t="shared" si="135"/>
        <v/>
      </c>
      <c r="AZ135" s="74" t="str">
        <f t="shared" si="136"/>
        <v/>
      </c>
      <c r="BA135" s="74" t="str">
        <f t="shared" si="137"/>
        <v/>
      </c>
      <c r="BB135" s="74" t="str">
        <f t="shared" si="138"/>
        <v/>
      </c>
      <c r="BC135" s="74" t="str">
        <f t="shared" si="139"/>
        <v/>
      </c>
      <c r="BD135" s="74">
        <f t="shared" si="117"/>
        <v>6.6333333333333329</v>
      </c>
      <c r="BE135" s="74">
        <f t="shared" si="118"/>
        <v>5.9816666666666656</v>
      </c>
      <c r="BF135" s="74">
        <f t="shared" si="119"/>
        <v>5.9749999999999979</v>
      </c>
      <c r="BG135" s="74" t="str">
        <f t="shared" si="120"/>
        <v/>
      </c>
      <c r="BH135" s="74" t="str">
        <f t="shared" si="121"/>
        <v/>
      </c>
      <c r="BI135" s="74" t="str">
        <f t="shared" si="122"/>
        <v/>
      </c>
      <c r="BJ135" s="74" t="str">
        <f t="shared" si="123"/>
        <v/>
      </c>
      <c r="BK135" s="74" t="str">
        <f t="shared" si="124"/>
        <v/>
      </c>
      <c r="BL135" s="74" t="str">
        <f t="shared" si="125"/>
        <v/>
      </c>
      <c r="BM135" s="74" t="str">
        <f t="shared" si="126"/>
        <v/>
      </c>
      <c r="BN135" s="62">
        <f t="shared" si="127"/>
        <v>0.58388888888888724</v>
      </c>
      <c r="BO135" s="62">
        <f t="shared" si="128"/>
        <v>6.1966666666666654</v>
      </c>
      <c r="BP135" s="9">
        <f t="shared" si="140"/>
        <v>0.67751901079055299</v>
      </c>
      <c r="BQ135" s="9">
        <f t="shared" si="141"/>
        <v>0.66280972089326573</v>
      </c>
      <c r="BR135" s="9">
        <f t="shared" si="142"/>
        <v>0.6612800730612709</v>
      </c>
      <c r="BS135" s="9" t="str">
        <f t="shared" si="143"/>
        <v/>
      </c>
      <c r="BT135" s="9" t="str">
        <f t="shared" si="144"/>
        <v/>
      </c>
      <c r="BU135" s="9" t="str">
        <f t="shared" si="145"/>
        <v/>
      </c>
      <c r="BV135" s="9" t="str">
        <f t="shared" si="146"/>
        <v/>
      </c>
      <c r="BW135" s="9" t="str">
        <f t="shared" si="147"/>
        <v/>
      </c>
      <c r="BX135" s="9" t="str">
        <f t="shared" si="148"/>
        <v/>
      </c>
      <c r="BY135" s="9" t="str">
        <f t="shared" si="149"/>
        <v/>
      </c>
      <c r="BZ135" s="9">
        <f t="shared" si="150"/>
        <v>1.0073205534684219E-2</v>
      </c>
      <c r="CA135" s="9">
        <f t="shared" si="151"/>
        <v>1.5824824753377285E-2</v>
      </c>
      <c r="CB135" s="9">
        <f t="shared" si="152"/>
        <v>1.5898120189104498E-2</v>
      </c>
      <c r="CC135" s="9" t="str">
        <f t="shared" si="153"/>
        <v/>
      </c>
      <c r="CD135" s="9" t="str">
        <f t="shared" si="154"/>
        <v/>
      </c>
      <c r="CE135" s="9" t="str">
        <f t="shared" si="155"/>
        <v/>
      </c>
      <c r="CF135" s="9" t="str">
        <f t="shared" si="156"/>
        <v/>
      </c>
      <c r="CG135" s="9" t="str">
        <f t="shared" si="157"/>
        <v/>
      </c>
      <c r="CH135" s="9" t="str">
        <f t="shared" si="158"/>
        <v/>
      </c>
      <c r="CI135" s="9" t="str">
        <f t="shared" si="159"/>
        <v/>
      </c>
    </row>
    <row r="136" spans="1:87">
      <c r="A136" s="188"/>
      <c r="B136" s="57" t="str">
        <f>IF('Gene Table'!D135="","",'Gene Table'!D135)</f>
        <v>NM_182729</v>
      </c>
      <c r="C136" s="57" t="s">
        <v>1779</v>
      </c>
      <c r="D136" s="60">
        <f>IF(SUM('Test Sample Data'!D$3:D$98)&gt;10,IF(AND(ISNUMBER('Test Sample Data'!D135),'Test Sample Data'!D135&lt;$B$1, 'Test Sample Data'!D135&gt;0),'Test Sample Data'!D135,$B$1),"")</f>
        <v>22.21</v>
      </c>
      <c r="E136" s="60">
        <f>IF(SUM('Test Sample Data'!E$3:E$98)&gt;10,IF(AND(ISNUMBER('Test Sample Data'!E135),'Test Sample Data'!E135&lt;$B$1, 'Test Sample Data'!E135&gt;0),'Test Sample Data'!E135,$B$1),"")</f>
        <v>22.35</v>
      </c>
      <c r="F136" s="60">
        <f>IF(SUM('Test Sample Data'!F$3:F$98)&gt;10,IF(AND(ISNUMBER('Test Sample Data'!F135),'Test Sample Data'!F135&lt;$B$1, 'Test Sample Data'!F135&gt;0),'Test Sample Data'!F135,$B$1),"")</f>
        <v>22.24</v>
      </c>
      <c r="G136" s="60" t="str">
        <f>IF(SUM('Test Sample Data'!G$3:G$98)&gt;10,IF(AND(ISNUMBER('Test Sample Data'!G135),'Test Sample Data'!G135&lt;$B$1, 'Test Sample Data'!G135&gt;0),'Test Sample Data'!G135,$B$1),"")</f>
        <v/>
      </c>
      <c r="H136" s="60" t="str">
        <f>IF(SUM('Test Sample Data'!H$3:H$98)&gt;10,IF(AND(ISNUMBER('Test Sample Data'!H135),'Test Sample Data'!H135&lt;$B$1, 'Test Sample Data'!H135&gt;0),'Test Sample Data'!H135,$B$1),"")</f>
        <v/>
      </c>
      <c r="I136" s="60" t="str">
        <f>IF(SUM('Test Sample Data'!I$3:I$98)&gt;10,IF(AND(ISNUMBER('Test Sample Data'!I135),'Test Sample Data'!I135&lt;$B$1, 'Test Sample Data'!I135&gt;0),'Test Sample Data'!I135,$B$1),"")</f>
        <v/>
      </c>
      <c r="J136" s="60" t="str">
        <f>IF(SUM('Test Sample Data'!J$3:J$98)&gt;10,IF(AND(ISNUMBER('Test Sample Data'!J135),'Test Sample Data'!J135&lt;$B$1, 'Test Sample Data'!J135&gt;0),'Test Sample Data'!J135,$B$1),"")</f>
        <v/>
      </c>
      <c r="K136" s="60" t="str">
        <f>IF(SUM('Test Sample Data'!K$3:K$98)&gt;10,IF(AND(ISNUMBER('Test Sample Data'!K135),'Test Sample Data'!K135&lt;$B$1, 'Test Sample Data'!K135&gt;0),'Test Sample Data'!K135,$B$1),"")</f>
        <v/>
      </c>
      <c r="L136" s="60" t="str">
        <f>IF(SUM('Test Sample Data'!L$3:L$98)&gt;10,IF(AND(ISNUMBER('Test Sample Data'!L135),'Test Sample Data'!L135&lt;$B$1, 'Test Sample Data'!L135&gt;0),'Test Sample Data'!L135,$B$1),"")</f>
        <v/>
      </c>
      <c r="M136" s="60" t="str">
        <f>IF(SUM('Test Sample Data'!M$3:M$98)&gt;10,IF(AND(ISNUMBER('Test Sample Data'!M135),'Test Sample Data'!M135&lt;$B$1, 'Test Sample Data'!M135&gt;0),'Test Sample Data'!M135,$B$1),"")</f>
        <v/>
      </c>
      <c r="N136" s="60" t="str">
        <f>'Gene Table'!D135</f>
        <v>NM_182729</v>
      </c>
      <c r="O136" s="57" t="s">
        <v>1779</v>
      </c>
      <c r="P136" s="60">
        <f>IF(SUM('Control Sample Data'!D$3:D$98)&gt;10,IF(AND(ISNUMBER('Control Sample Data'!D135),'Control Sample Data'!D135&lt;$B$1, 'Control Sample Data'!D135&gt;0),'Control Sample Data'!D135,$B$1),"")</f>
        <v>26.35</v>
      </c>
      <c r="Q136" s="60">
        <f>IF(SUM('Control Sample Data'!E$3:E$98)&gt;10,IF(AND(ISNUMBER('Control Sample Data'!E135),'Control Sample Data'!E135&lt;$B$1, 'Control Sample Data'!E135&gt;0),'Control Sample Data'!E135,$B$1),"")</f>
        <v>26.34</v>
      </c>
      <c r="R136" s="60">
        <f>IF(SUM('Control Sample Data'!F$3:F$98)&gt;10,IF(AND(ISNUMBER('Control Sample Data'!F135),'Control Sample Data'!F135&lt;$B$1, 'Control Sample Data'!F135&gt;0),'Control Sample Data'!F135,$B$1),"")</f>
        <v>26.5</v>
      </c>
      <c r="S136" s="60" t="str">
        <f>IF(SUM('Control Sample Data'!G$3:G$98)&gt;10,IF(AND(ISNUMBER('Control Sample Data'!G135),'Control Sample Data'!G135&lt;$B$1, 'Control Sample Data'!G135&gt;0),'Control Sample Data'!G135,$B$1),"")</f>
        <v/>
      </c>
      <c r="T136" s="60" t="str">
        <f>IF(SUM('Control Sample Data'!H$3:H$98)&gt;10,IF(AND(ISNUMBER('Control Sample Data'!H135),'Control Sample Data'!H135&lt;$B$1, 'Control Sample Data'!H135&gt;0),'Control Sample Data'!H135,$B$1),"")</f>
        <v/>
      </c>
      <c r="U136" s="60" t="str">
        <f>IF(SUM('Control Sample Data'!I$3:I$98)&gt;10,IF(AND(ISNUMBER('Control Sample Data'!I135),'Control Sample Data'!I135&lt;$B$1, 'Control Sample Data'!I135&gt;0),'Control Sample Data'!I135,$B$1),"")</f>
        <v/>
      </c>
      <c r="V136" s="60" t="str">
        <f>IF(SUM('Control Sample Data'!J$3:J$98)&gt;10,IF(AND(ISNUMBER('Control Sample Data'!J135),'Control Sample Data'!J135&lt;$B$1, 'Control Sample Data'!J135&gt;0),'Control Sample Data'!J135,$B$1),"")</f>
        <v/>
      </c>
      <c r="W136" s="60" t="str">
        <f>IF(SUM('Control Sample Data'!K$3:K$98)&gt;10,IF(AND(ISNUMBER('Control Sample Data'!K135),'Control Sample Data'!K135&lt;$B$1, 'Control Sample Data'!K135&gt;0),'Control Sample Data'!K135,$B$1),"")</f>
        <v/>
      </c>
      <c r="X136" s="60" t="str">
        <f>IF(SUM('Control Sample Data'!L$3:L$98)&gt;10,IF(AND(ISNUMBER('Control Sample Data'!L135),'Control Sample Data'!L135&lt;$B$1, 'Control Sample Data'!L135&gt;0),'Control Sample Data'!L135,$B$1),"")</f>
        <v/>
      </c>
      <c r="Y136" s="60" t="str">
        <f>IF(SUM('Control Sample Data'!M$3:M$98)&gt;10,IF(AND(ISNUMBER('Control Sample Data'!M135),'Control Sample Data'!M135&lt;$B$1, 'Control Sample Data'!M135&gt;0),'Control Sample Data'!M135,$B$1),"")</f>
        <v/>
      </c>
      <c r="AT136" s="74">
        <f t="shared" si="130"/>
        <v>-1.30833333333333</v>
      </c>
      <c r="AU136" s="74">
        <f t="shared" si="131"/>
        <v>-1.2566666666666677</v>
      </c>
      <c r="AV136" s="74">
        <f t="shared" si="132"/>
        <v>-1.3833333333333364</v>
      </c>
      <c r="AW136" s="74" t="str">
        <f t="shared" si="133"/>
        <v/>
      </c>
      <c r="AX136" s="74" t="str">
        <f t="shared" si="134"/>
        <v/>
      </c>
      <c r="AY136" s="74" t="str">
        <f t="shared" si="135"/>
        <v/>
      </c>
      <c r="AZ136" s="74" t="str">
        <f t="shared" si="136"/>
        <v/>
      </c>
      <c r="BA136" s="74" t="str">
        <f t="shared" si="137"/>
        <v/>
      </c>
      <c r="BB136" s="74" t="str">
        <f t="shared" si="138"/>
        <v/>
      </c>
      <c r="BC136" s="74" t="str">
        <f t="shared" si="139"/>
        <v/>
      </c>
      <c r="BD136" s="74">
        <f t="shared" si="117"/>
        <v>2.5733333333333341</v>
      </c>
      <c r="BE136" s="74">
        <f t="shared" si="118"/>
        <v>2.0316666666666663</v>
      </c>
      <c r="BF136" s="74">
        <f t="shared" si="119"/>
        <v>2.0949999999999989</v>
      </c>
      <c r="BG136" s="74" t="str">
        <f t="shared" si="120"/>
        <v/>
      </c>
      <c r="BH136" s="74" t="str">
        <f t="shared" si="121"/>
        <v/>
      </c>
      <c r="BI136" s="74" t="str">
        <f t="shared" si="122"/>
        <v/>
      </c>
      <c r="BJ136" s="74" t="str">
        <f t="shared" si="123"/>
        <v/>
      </c>
      <c r="BK136" s="74" t="str">
        <f t="shared" si="124"/>
        <v/>
      </c>
      <c r="BL136" s="74" t="str">
        <f t="shared" si="125"/>
        <v/>
      </c>
      <c r="BM136" s="74" t="str">
        <f t="shared" si="126"/>
        <v/>
      </c>
      <c r="BN136" s="62">
        <f t="shared" si="127"/>
        <v>-1.3161111111111115</v>
      </c>
      <c r="BO136" s="62">
        <f t="shared" si="128"/>
        <v>2.2333333333333329</v>
      </c>
      <c r="BP136" s="9">
        <f t="shared" si="140"/>
        <v>2.4765527207548752</v>
      </c>
      <c r="BQ136" s="9">
        <f t="shared" si="141"/>
        <v>2.3894302703120402</v>
      </c>
      <c r="BR136" s="9">
        <f t="shared" si="142"/>
        <v>2.6087041395311341</v>
      </c>
      <c r="BS136" s="9" t="str">
        <f t="shared" si="143"/>
        <v/>
      </c>
      <c r="BT136" s="9" t="str">
        <f t="shared" si="144"/>
        <v/>
      </c>
      <c r="BU136" s="9" t="str">
        <f t="shared" si="145"/>
        <v/>
      </c>
      <c r="BV136" s="9" t="str">
        <f t="shared" si="146"/>
        <v/>
      </c>
      <c r="BW136" s="9" t="str">
        <f t="shared" si="147"/>
        <v/>
      </c>
      <c r="BX136" s="9" t="str">
        <f t="shared" si="148"/>
        <v/>
      </c>
      <c r="BY136" s="9" t="str">
        <f t="shared" si="149"/>
        <v/>
      </c>
      <c r="BZ136" s="9">
        <f t="shared" si="150"/>
        <v>0.16801554994917708</v>
      </c>
      <c r="CA136" s="9">
        <f t="shared" si="151"/>
        <v>0.24457237005050031</v>
      </c>
      <c r="CB136" s="9">
        <f t="shared" si="152"/>
        <v>0.23406806185862325</v>
      </c>
      <c r="CC136" s="9" t="str">
        <f t="shared" si="153"/>
        <v/>
      </c>
      <c r="CD136" s="9" t="str">
        <f t="shared" si="154"/>
        <v/>
      </c>
      <c r="CE136" s="9" t="str">
        <f t="shared" si="155"/>
        <v/>
      </c>
      <c r="CF136" s="9" t="str">
        <f t="shared" si="156"/>
        <v/>
      </c>
      <c r="CG136" s="9" t="str">
        <f t="shared" si="157"/>
        <v/>
      </c>
      <c r="CH136" s="9" t="str">
        <f t="shared" si="158"/>
        <v/>
      </c>
      <c r="CI136" s="9" t="str">
        <f t="shared" si="159"/>
        <v/>
      </c>
    </row>
    <row r="137" spans="1:87">
      <c r="A137" s="188"/>
      <c r="B137" s="57" t="str">
        <f>IF('Gene Table'!D136="","",'Gene Table'!D136)</f>
        <v>NM_000355</v>
      </c>
      <c r="C137" s="57" t="s">
        <v>1780</v>
      </c>
      <c r="D137" s="60">
        <f>IF(SUM('Test Sample Data'!D$3:D$98)&gt;10,IF(AND(ISNUMBER('Test Sample Data'!D136),'Test Sample Data'!D136&lt;$B$1, 'Test Sample Data'!D136&gt;0),'Test Sample Data'!D136,$B$1),"")</f>
        <v>29.92</v>
      </c>
      <c r="E137" s="60">
        <f>IF(SUM('Test Sample Data'!E$3:E$98)&gt;10,IF(AND(ISNUMBER('Test Sample Data'!E136),'Test Sample Data'!E136&lt;$B$1, 'Test Sample Data'!E136&gt;0),'Test Sample Data'!E136,$B$1),"")</f>
        <v>30.05</v>
      </c>
      <c r="F137" s="60">
        <f>IF(SUM('Test Sample Data'!F$3:F$98)&gt;10,IF(AND(ISNUMBER('Test Sample Data'!F136),'Test Sample Data'!F136&lt;$B$1, 'Test Sample Data'!F136&gt;0),'Test Sample Data'!F136,$B$1),"")</f>
        <v>29.95</v>
      </c>
      <c r="G137" s="60" t="str">
        <f>IF(SUM('Test Sample Data'!G$3:G$98)&gt;10,IF(AND(ISNUMBER('Test Sample Data'!G136),'Test Sample Data'!G136&lt;$B$1, 'Test Sample Data'!G136&gt;0),'Test Sample Data'!G136,$B$1),"")</f>
        <v/>
      </c>
      <c r="H137" s="60" t="str">
        <f>IF(SUM('Test Sample Data'!H$3:H$98)&gt;10,IF(AND(ISNUMBER('Test Sample Data'!H136),'Test Sample Data'!H136&lt;$B$1, 'Test Sample Data'!H136&gt;0),'Test Sample Data'!H136,$B$1),"")</f>
        <v/>
      </c>
      <c r="I137" s="60" t="str">
        <f>IF(SUM('Test Sample Data'!I$3:I$98)&gt;10,IF(AND(ISNUMBER('Test Sample Data'!I136),'Test Sample Data'!I136&lt;$B$1, 'Test Sample Data'!I136&gt;0),'Test Sample Data'!I136,$B$1),"")</f>
        <v/>
      </c>
      <c r="J137" s="60" t="str">
        <f>IF(SUM('Test Sample Data'!J$3:J$98)&gt;10,IF(AND(ISNUMBER('Test Sample Data'!J136),'Test Sample Data'!J136&lt;$B$1, 'Test Sample Data'!J136&gt;0),'Test Sample Data'!J136,$B$1),"")</f>
        <v/>
      </c>
      <c r="K137" s="60" t="str">
        <f>IF(SUM('Test Sample Data'!K$3:K$98)&gt;10,IF(AND(ISNUMBER('Test Sample Data'!K136),'Test Sample Data'!K136&lt;$B$1, 'Test Sample Data'!K136&gt;0),'Test Sample Data'!K136,$B$1),"")</f>
        <v/>
      </c>
      <c r="L137" s="60" t="str">
        <f>IF(SUM('Test Sample Data'!L$3:L$98)&gt;10,IF(AND(ISNUMBER('Test Sample Data'!L136),'Test Sample Data'!L136&lt;$B$1, 'Test Sample Data'!L136&gt;0),'Test Sample Data'!L136,$B$1),"")</f>
        <v/>
      </c>
      <c r="M137" s="60" t="str">
        <f>IF(SUM('Test Sample Data'!M$3:M$98)&gt;10,IF(AND(ISNUMBER('Test Sample Data'!M136),'Test Sample Data'!M136&lt;$B$1, 'Test Sample Data'!M136&gt;0),'Test Sample Data'!M136,$B$1),"")</f>
        <v/>
      </c>
      <c r="N137" s="60" t="str">
        <f>'Gene Table'!D136</f>
        <v>NM_000355</v>
      </c>
      <c r="O137" s="57" t="s">
        <v>1780</v>
      </c>
      <c r="P137" s="60">
        <f>IF(SUM('Control Sample Data'!D$3:D$98)&gt;10,IF(AND(ISNUMBER('Control Sample Data'!D136),'Control Sample Data'!D136&lt;$B$1, 'Control Sample Data'!D136&gt;0),'Control Sample Data'!D136,$B$1),"")</f>
        <v>25.17</v>
      </c>
      <c r="Q137" s="60">
        <f>IF(SUM('Control Sample Data'!E$3:E$98)&gt;10,IF(AND(ISNUMBER('Control Sample Data'!E136),'Control Sample Data'!E136&lt;$B$1, 'Control Sample Data'!E136&gt;0),'Control Sample Data'!E136,$B$1),"")</f>
        <v>25.17</v>
      </c>
      <c r="R137" s="60">
        <f>IF(SUM('Control Sample Data'!F$3:F$98)&gt;10,IF(AND(ISNUMBER('Control Sample Data'!F136),'Control Sample Data'!F136&lt;$B$1, 'Control Sample Data'!F136&gt;0),'Control Sample Data'!F136,$B$1),"")</f>
        <v>25.32</v>
      </c>
      <c r="S137" s="60" t="str">
        <f>IF(SUM('Control Sample Data'!G$3:G$98)&gt;10,IF(AND(ISNUMBER('Control Sample Data'!G136),'Control Sample Data'!G136&lt;$B$1, 'Control Sample Data'!G136&gt;0),'Control Sample Data'!G136,$B$1),"")</f>
        <v/>
      </c>
      <c r="T137" s="60" t="str">
        <f>IF(SUM('Control Sample Data'!H$3:H$98)&gt;10,IF(AND(ISNUMBER('Control Sample Data'!H136),'Control Sample Data'!H136&lt;$B$1, 'Control Sample Data'!H136&gt;0),'Control Sample Data'!H136,$B$1),"")</f>
        <v/>
      </c>
      <c r="U137" s="60" t="str">
        <f>IF(SUM('Control Sample Data'!I$3:I$98)&gt;10,IF(AND(ISNUMBER('Control Sample Data'!I136),'Control Sample Data'!I136&lt;$B$1, 'Control Sample Data'!I136&gt;0),'Control Sample Data'!I136,$B$1),"")</f>
        <v/>
      </c>
      <c r="V137" s="60" t="str">
        <f>IF(SUM('Control Sample Data'!J$3:J$98)&gt;10,IF(AND(ISNUMBER('Control Sample Data'!J136),'Control Sample Data'!J136&lt;$B$1, 'Control Sample Data'!J136&gt;0),'Control Sample Data'!J136,$B$1),"")</f>
        <v/>
      </c>
      <c r="W137" s="60" t="str">
        <f>IF(SUM('Control Sample Data'!K$3:K$98)&gt;10,IF(AND(ISNUMBER('Control Sample Data'!K136),'Control Sample Data'!K136&lt;$B$1, 'Control Sample Data'!K136&gt;0),'Control Sample Data'!K136,$B$1),"")</f>
        <v/>
      </c>
      <c r="X137" s="60" t="str">
        <f>IF(SUM('Control Sample Data'!L$3:L$98)&gt;10,IF(AND(ISNUMBER('Control Sample Data'!L136),'Control Sample Data'!L136&lt;$B$1, 'Control Sample Data'!L136&gt;0),'Control Sample Data'!L136,$B$1),"")</f>
        <v/>
      </c>
      <c r="Y137" s="60" t="str">
        <f>IF(SUM('Control Sample Data'!M$3:M$98)&gt;10,IF(AND(ISNUMBER('Control Sample Data'!M136),'Control Sample Data'!M136&lt;$B$1, 'Control Sample Data'!M136&gt;0),'Control Sample Data'!M136,$B$1),"")</f>
        <v/>
      </c>
      <c r="AT137" s="74">
        <f t="shared" si="130"/>
        <v>6.4016666666666708</v>
      </c>
      <c r="AU137" s="74">
        <f t="shared" si="131"/>
        <v>6.4433333333333316</v>
      </c>
      <c r="AV137" s="74">
        <f t="shared" si="132"/>
        <v>6.3266666666666644</v>
      </c>
      <c r="AW137" s="74" t="str">
        <f t="shared" si="133"/>
        <v/>
      </c>
      <c r="AX137" s="74" t="str">
        <f t="shared" si="134"/>
        <v/>
      </c>
      <c r="AY137" s="74" t="str">
        <f t="shared" si="135"/>
        <v/>
      </c>
      <c r="AZ137" s="74" t="str">
        <f t="shared" si="136"/>
        <v/>
      </c>
      <c r="BA137" s="74" t="str">
        <f t="shared" si="137"/>
        <v/>
      </c>
      <c r="BB137" s="74" t="str">
        <f t="shared" si="138"/>
        <v/>
      </c>
      <c r="BC137" s="74" t="str">
        <f t="shared" si="139"/>
        <v/>
      </c>
      <c r="BD137" s="74">
        <f t="shared" si="117"/>
        <v>1.3933333333333344</v>
      </c>
      <c r="BE137" s="74">
        <f t="shared" si="118"/>
        <v>0.86166666666666814</v>
      </c>
      <c r="BF137" s="74">
        <f t="shared" si="119"/>
        <v>0.91499999999999915</v>
      </c>
      <c r="BG137" s="74" t="str">
        <f t="shared" si="120"/>
        <v/>
      </c>
      <c r="BH137" s="74" t="str">
        <f t="shared" si="121"/>
        <v/>
      </c>
      <c r="BI137" s="74" t="str">
        <f t="shared" si="122"/>
        <v/>
      </c>
      <c r="BJ137" s="74" t="str">
        <f t="shared" si="123"/>
        <v/>
      </c>
      <c r="BK137" s="74" t="str">
        <f t="shared" si="124"/>
        <v/>
      </c>
      <c r="BL137" s="74" t="str">
        <f t="shared" si="125"/>
        <v/>
      </c>
      <c r="BM137" s="74" t="str">
        <f t="shared" si="126"/>
        <v/>
      </c>
      <c r="BN137" s="62">
        <f t="shared" si="127"/>
        <v>6.3905555555555553</v>
      </c>
      <c r="BO137" s="62">
        <f t="shared" si="128"/>
        <v>1.0566666666666673</v>
      </c>
      <c r="BP137" s="9">
        <f t="shared" si="140"/>
        <v>1.1827863696182757E-2</v>
      </c>
      <c r="BQ137" s="9">
        <f t="shared" si="141"/>
        <v>1.1491147376452748E-2</v>
      </c>
      <c r="BR137" s="9">
        <f t="shared" si="142"/>
        <v>1.2459010756143727E-2</v>
      </c>
      <c r="BS137" s="9" t="str">
        <f t="shared" si="143"/>
        <v/>
      </c>
      <c r="BT137" s="9" t="str">
        <f t="shared" si="144"/>
        <v/>
      </c>
      <c r="BU137" s="9" t="str">
        <f t="shared" si="145"/>
        <v/>
      </c>
      <c r="BV137" s="9" t="str">
        <f t="shared" si="146"/>
        <v/>
      </c>
      <c r="BW137" s="9" t="str">
        <f t="shared" si="147"/>
        <v/>
      </c>
      <c r="BX137" s="9" t="str">
        <f t="shared" si="148"/>
        <v/>
      </c>
      <c r="BY137" s="9" t="str">
        <f t="shared" si="149"/>
        <v/>
      </c>
      <c r="BZ137" s="9">
        <f t="shared" si="150"/>
        <v>0.38068421803306801</v>
      </c>
      <c r="CA137" s="9">
        <f t="shared" si="151"/>
        <v>0.55031644009153258</v>
      </c>
      <c r="CB137" s="9">
        <f t="shared" si="152"/>
        <v>0.53034387068410882</v>
      </c>
      <c r="CC137" s="9" t="str">
        <f t="shared" si="153"/>
        <v/>
      </c>
      <c r="CD137" s="9" t="str">
        <f t="shared" si="154"/>
        <v/>
      </c>
      <c r="CE137" s="9" t="str">
        <f t="shared" si="155"/>
        <v/>
      </c>
      <c r="CF137" s="9" t="str">
        <f t="shared" si="156"/>
        <v/>
      </c>
      <c r="CG137" s="9" t="str">
        <f t="shared" si="157"/>
        <v/>
      </c>
      <c r="CH137" s="9" t="str">
        <f t="shared" si="158"/>
        <v/>
      </c>
      <c r="CI137" s="9" t="str">
        <f t="shared" si="159"/>
        <v/>
      </c>
    </row>
    <row r="138" spans="1:87">
      <c r="A138" s="188"/>
      <c r="B138" s="57" t="str">
        <f>IF('Gene Table'!D137="","",'Gene Table'!D137)</f>
        <v>NM_000636</v>
      </c>
      <c r="C138" s="57" t="s">
        <v>1781</v>
      </c>
      <c r="D138" s="60">
        <f>IF(SUM('Test Sample Data'!D$3:D$98)&gt;10,IF(AND(ISNUMBER('Test Sample Data'!D137),'Test Sample Data'!D137&lt;$B$1, 'Test Sample Data'!D137&gt;0),'Test Sample Data'!D137,$B$1),"")</f>
        <v>25.18</v>
      </c>
      <c r="E138" s="60">
        <f>IF(SUM('Test Sample Data'!E$3:E$98)&gt;10,IF(AND(ISNUMBER('Test Sample Data'!E137),'Test Sample Data'!E137&lt;$B$1, 'Test Sample Data'!E137&gt;0),'Test Sample Data'!E137,$B$1),"")</f>
        <v>25.24</v>
      </c>
      <c r="F138" s="60">
        <f>IF(SUM('Test Sample Data'!F$3:F$98)&gt;10,IF(AND(ISNUMBER('Test Sample Data'!F137),'Test Sample Data'!F137&lt;$B$1, 'Test Sample Data'!F137&gt;0),'Test Sample Data'!F137,$B$1),"")</f>
        <v>25.23</v>
      </c>
      <c r="G138" s="60" t="str">
        <f>IF(SUM('Test Sample Data'!G$3:G$98)&gt;10,IF(AND(ISNUMBER('Test Sample Data'!G137),'Test Sample Data'!G137&lt;$B$1, 'Test Sample Data'!G137&gt;0),'Test Sample Data'!G137,$B$1),"")</f>
        <v/>
      </c>
      <c r="H138" s="60" t="str">
        <f>IF(SUM('Test Sample Data'!H$3:H$98)&gt;10,IF(AND(ISNUMBER('Test Sample Data'!H137),'Test Sample Data'!H137&lt;$B$1, 'Test Sample Data'!H137&gt;0),'Test Sample Data'!H137,$B$1),"")</f>
        <v/>
      </c>
      <c r="I138" s="60" t="str">
        <f>IF(SUM('Test Sample Data'!I$3:I$98)&gt;10,IF(AND(ISNUMBER('Test Sample Data'!I137),'Test Sample Data'!I137&lt;$B$1, 'Test Sample Data'!I137&gt;0),'Test Sample Data'!I137,$B$1),"")</f>
        <v/>
      </c>
      <c r="J138" s="60" t="str">
        <f>IF(SUM('Test Sample Data'!J$3:J$98)&gt;10,IF(AND(ISNUMBER('Test Sample Data'!J137),'Test Sample Data'!J137&lt;$B$1, 'Test Sample Data'!J137&gt;0),'Test Sample Data'!J137,$B$1),"")</f>
        <v/>
      </c>
      <c r="K138" s="60" t="str">
        <f>IF(SUM('Test Sample Data'!K$3:K$98)&gt;10,IF(AND(ISNUMBER('Test Sample Data'!K137),'Test Sample Data'!K137&lt;$B$1, 'Test Sample Data'!K137&gt;0),'Test Sample Data'!K137,$B$1),"")</f>
        <v/>
      </c>
      <c r="L138" s="60" t="str">
        <f>IF(SUM('Test Sample Data'!L$3:L$98)&gt;10,IF(AND(ISNUMBER('Test Sample Data'!L137),'Test Sample Data'!L137&lt;$B$1, 'Test Sample Data'!L137&gt;0),'Test Sample Data'!L137,$B$1),"")</f>
        <v/>
      </c>
      <c r="M138" s="60" t="str">
        <f>IF(SUM('Test Sample Data'!M$3:M$98)&gt;10,IF(AND(ISNUMBER('Test Sample Data'!M137),'Test Sample Data'!M137&lt;$B$1, 'Test Sample Data'!M137&gt;0),'Test Sample Data'!M137,$B$1),"")</f>
        <v/>
      </c>
      <c r="N138" s="60" t="str">
        <f>'Gene Table'!D137</f>
        <v>NM_000636</v>
      </c>
      <c r="O138" s="57" t="s">
        <v>1781</v>
      </c>
      <c r="P138" s="60">
        <f>IF(SUM('Control Sample Data'!D$3:D$98)&gt;10,IF(AND(ISNUMBER('Control Sample Data'!D137),'Control Sample Data'!D137&lt;$B$1, 'Control Sample Data'!D137&gt;0),'Control Sample Data'!D137,$B$1),"")</f>
        <v>32.35</v>
      </c>
      <c r="Q138" s="60">
        <f>IF(SUM('Control Sample Data'!E$3:E$98)&gt;10,IF(AND(ISNUMBER('Control Sample Data'!E137),'Control Sample Data'!E137&lt;$B$1, 'Control Sample Data'!E137&gt;0),'Control Sample Data'!E137,$B$1),"")</f>
        <v>32.5</v>
      </c>
      <c r="R138" s="60">
        <f>IF(SUM('Control Sample Data'!F$3:F$98)&gt;10,IF(AND(ISNUMBER('Control Sample Data'!F137),'Control Sample Data'!F137&lt;$B$1, 'Control Sample Data'!F137&gt;0),'Control Sample Data'!F137,$B$1),"")</f>
        <v>32.590000000000003</v>
      </c>
      <c r="S138" s="60" t="str">
        <f>IF(SUM('Control Sample Data'!G$3:G$98)&gt;10,IF(AND(ISNUMBER('Control Sample Data'!G137),'Control Sample Data'!G137&lt;$B$1, 'Control Sample Data'!G137&gt;0),'Control Sample Data'!G137,$B$1),"")</f>
        <v/>
      </c>
      <c r="T138" s="60" t="str">
        <f>IF(SUM('Control Sample Data'!H$3:H$98)&gt;10,IF(AND(ISNUMBER('Control Sample Data'!H137),'Control Sample Data'!H137&lt;$B$1, 'Control Sample Data'!H137&gt;0),'Control Sample Data'!H137,$B$1),"")</f>
        <v/>
      </c>
      <c r="U138" s="60" t="str">
        <f>IF(SUM('Control Sample Data'!I$3:I$98)&gt;10,IF(AND(ISNUMBER('Control Sample Data'!I137),'Control Sample Data'!I137&lt;$B$1, 'Control Sample Data'!I137&gt;0),'Control Sample Data'!I137,$B$1),"")</f>
        <v/>
      </c>
      <c r="V138" s="60" t="str">
        <f>IF(SUM('Control Sample Data'!J$3:J$98)&gt;10,IF(AND(ISNUMBER('Control Sample Data'!J137),'Control Sample Data'!J137&lt;$B$1, 'Control Sample Data'!J137&gt;0),'Control Sample Data'!J137,$B$1),"")</f>
        <v/>
      </c>
      <c r="W138" s="60" t="str">
        <f>IF(SUM('Control Sample Data'!K$3:K$98)&gt;10,IF(AND(ISNUMBER('Control Sample Data'!K137),'Control Sample Data'!K137&lt;$B$1, 'Control Sample Data'!K137&gt;0),'Control Sample Data'!K137,$B$1),"")</f>
        <v/>
      </c>
      <c r="X138" s="60" t="str">
        <f>IF(SUM('Control Sample Data'!L$3:L$98)&gt;10,IF(AND(ISNUMBER('Control Sample Data'!L137),'Control Sample Data'!L137&lt;$B$1, 'Control Sample Data'!L137&gt;0),'Control Sample Data'!L137,$B$1),"")</f>
        <v/>
      </c>
      <c r="Y138" s="60" t="str">
        <f>IF(SUM('Control Sample Data'!M$3:M$98)&gt;10,IF(AND(ISNUMBER('Control Sample Data'!M137),'Control Sample Data'!M137&lt;$B$1, 'Control Sample Data'!M137&gt;0),'Control Sample Data'!M137,$B$1),"")</f>
        <v/>
      </c>
      <c r="AT138" s="74">
        <f t="shared" si="130"/>
        <v>1.6616666666666688</v>
      </c>
      <c r="AU138" s="74">
        <f t="shared" si="131"/>
        <v>1.6333333333333293</v>
      </c>
      <c r="AV138" s="74">
        <f t="shared" si="132"/>
        <v>1.6066666666666656</v>
      </c>
      <c r="AW138" s="74" t="str">
        <f t="shared" si="133"/>
        <v/>
      </c>
      <c r="AX138" s="74" t="str">
        <f t="shared" si="134"/>
        <v/>
      </c>
      <c r="AY138" s="74" t="str">
        <f t="shared" si="135"/>
        <v/>
      </c>
      <c r="AZ138" s="74" t="str">
        <f t="shared" si="136"/>
        <v/>
      </c>
      <c r="BA138" s="74" t="str">
        <f t="shared" si="137"/>
        <v/>
      </c>
      <c r="BB138" s="74" t="str">
        <f t="shared" si="138"/>
        <v/>
      </c>
      <c r="BC138" s="74" t="str">
        <f t="shared" si="139"/>
        <v/>
      </c>
      <c r="BD138" s="74">
        <f t="shared" si="117"/>
        <v>8.5733333333333341</v>
      </c>
      <c r="BE138" s="74">
        <f t="shared" si="118"/>
        <v>8.1916666666666664</v>
      </c>
      <c r="BF138" s="74">
        <f t="shared" si="119"/>
        <v>8.1850000000000023</v>
      </c>
      <c r="BG138" s="74" t="str">
        <f t="shared" si="120"/>
        <v/>
      </c>
      <c r="BH138" s="74" t="str">
        <f t="shared" si="121"/>
        <v/>
      </c>
      <c r="BI138" s="74" t="str">
        <f t="shared" si="122"/>
        <v/>
      </c>
      <c r="BJ138" s="74" t="str">
        <f t="shared" si="123"/>
        <v/>
      </c>
      <c r="BK138" s="74" t="str">
        <f t="shared" si="124"/>
        <v/>
      </c>
      <c r="BL138" s="74" t="str">
        <f t="shared" si="125"/>
        <v/>
      </c>
      <c r="BM138" s="74" t="str">
        <f t="shared" si="126"/>
        <v/>
      </c>
      <c r="BN138" s="62">
        <f t="shared" si="127"/>
        <v>1.6338888888888878</v>
      </c>
      <c r="BO138" s="62">
        <f t="shared" si="128"/>
        <v>8.3166666666666682</v>
      </c>
      <c r="BP138" s="9">
        <f t="shared" si="140"/>
        <v>0.3160737947304838</v>
      </c>
      <c r="BQ138" s="9">
        <f t="shared" si="141"/>
        <v>0.32234257710989572</v>
      </c>
      <c r="BR138" s="9">
        <f t="shared" si="142"/>
        <v>0.32835613896960109</v>
      </c>
      <c r="BS138" s="9" t="str">
        <f t="shared" si="143"/>
        <v/>
      </c>
      <c r="BT138" s="9" t="str">
        <f t="shared" si="144"/>
        <v/>
      </c>
      <c r="BU138" s="9" t="str">
        <f t="shared" si="145"/>
        <v/>
      </c>
      <c r="BV138" s="9" t="str">
        <f t="shared" si="146"/>
        <v/>
      </c>
      <c r="BW138" s="9" t="str">
        <f t="shared" si="147"/>
        <v/>
      </c>
      <c r="BX138" s="9" t="str">
        <f t="shared" si="148"/>
        <v/>
      </c>
      <c r="BY138" s="9" t="str">
        <f t="shared" si="149"/>
        <v/>
      </c>
      <c r="BZ138" s="9">
        <f t="shared" si="150"/>
        <v>2.6252429679558915E-3</v>
      </c>
      <c r="CA138" s="9">
        <f t="shared" si="151"/>
        <v>3.4202875445542408E-3</v>
      </c>
      <c r="CB138" s="9">
        <f t="shared" si="152"/>
        <v>3.4361292028220088E-3</v>
      </c>
      <c r="CC138" s="9" t="str">
        <f t="shared" si="153"/>
        <v/>
      </c>
      <c r="CD138" s="9" t="str">
        <f t="shared" si="154"/>
        <v/>
      </c>
      <c r="CE138" s="9" t="str">
        <f t="shared" si="155"/>
        <v/>
      </c>
      <c r="CF138" s="9" t="str">
        <f t="shared" si="156"/>
        <v/>
      </c>
      <c r="CG138" s="9" t="str">
        <f t="shared" si="157"/>
        <v/>
      </c>
      <c r="CH138" s="9" t="str">
        <f t="shared" si="158"/>
        <v/>
      </c>
      <c r="CI138" s="9" t="str">
        <f t="shared" si="159"/>
        <v/>
      </c>
    </row>
    <row r="139" spans="1:87">
      <c r="A139" s="188"/>
      <c r="B139" s="57" t="str">
        <f>IF('Gene Table'!D138="","",'Gene Table'!D138)</f>
        <v>NM_194255</v>
      </c>
      <c r="C139" s="57" t="s">
        <v>1782</v>
      </c>
      <c r="D139" s="60">
        <f>IF(SUM('Test Sample Data'!D$3:D$98)&gt;10,IF(AND(ISNUMBER('Test Sample Data'!D138),'Test Sample Data'!D138&lt;$B$1, 'Test Sample Data'!D138&gt;0),'Test Sample Data'!D138,$B$1),"")</f>
        <v>25.27</v>
      </c>
      <c r="E139" s="60">
        <f>IF(SUM('Test Sample Data'!E$3:E$98)&gt;10,IF(AND(ISNUMBER('Test Sample Data'!E138),'Test Sample Data'!E138&lt;$B$1, 'Test Sample Data'!E138&gt;0),'Test Sample Data'!E138,$B$1),"")</f>
        <v>25.39</v>
      </c>
      <c r="F139" s="60">
        <f>IF(SUM('Test Sample Data'!F$3:F$98)&gt;10,IF(AND(ISNUMBER('Test Sample Data'!F138),'Test Sample Data'!F138&lt;$B$1, 'Test Sample Data'!F138&gt;0),'Test Sample Data'!F138,$B$1),"")</f>
        <v>25.36</v>
      </c>
      <c r="G139" s="60" t="str">
        <f>IF(SUM('Test Sample Data'!G$3:G$98)&gt;10,IF(AND(ISNUMBER('Test Sample Data'!G138),'Test Sample Data'!G138&lt;$B$1, 'Test Sample Data'!G138&gt;0),'Test Sample Data'!G138,$B$1),"")</f>
        <v/>
      </c>
      <c r="H139" s="60" t="str">
        <f>IF(SUM('Test Sample Data'!H$3:H$98)&gt;10,IF(AND(ISNUMBER('Test Sample Data'!H138),'Test Sample Data'!H138&lt;$B$1, 'Test Sample Data'!H138&gt;0),'Test Sample Data'!H138,$B$1),"")</f>
        <v/>
      </c>
      <c r="I139" s="60" t="str">
        <f>IF(SUM('Test Sample Data'!I$3:I$98)&gt;10,IF(AND(ISNUMBER('Test Sample Data'!I138),'Test Sample Data'!I138&lt;$B$1, 'Test Sample Data'!I138&gt;0),'Test Sample Data'!I138,$B$1),"")</f>
        <v/>
      </c>
      <c r="J139" s="60" t="str">
        <f>IF(SUM('Test Sample Data'!J$3:J$98)&gt;10,IF(AND(ISNUMBER('Test Sample Data'!J138),'Test Sample Data'!J138&lt;$B$1, 'Test Sample Data'!J138&gt;0),'Test Sample Data'!J138,$B$1),"")</f>
        <v/>
      </c>
      <c r="K139" s="60" t="str">
        <f>IF(SUM('Test Sample Data'!K$3:K$98)&gt;10,IF(AND(ISNUMBER('Test Sample Data'!K138),'Test Sample Data'!K138&lt;$B$1, 'Test Sample Data'!K138&gt;0),'Test Sample Data'!K138,$B$1),"")</f>
        <v/>
      </c>
      <c r="L139" s="60" t="str">
        <f>IF(SUM('Test Sample Data'!L$3:L$98)&gt;10,IF(AND(ISNUMBER('Test Sample Data'!L138),'Test Sample Data'!L138&lt;$B$1, 'Test Sample Data'!L138&gt;0),'Test Sample Data'!L138,$B$1),"")</f>
        <v/>
      </c>
      <c r="M139" s="60" t="str">
        <f>IF(SUM('Test Sample Data'!M$3:M$98)&gt;10,IF(AND(ISNUMBER('Test Sample Data'!M138),'Test Sample Data'!M138&lt;$B$1, 'Test Sample Data'!M138&gt;0),'Test Sample Data'!M138,$B$1),"")</f>
        <v/>
      </c>
      <c r="N139" s="60" t="str">
        <f>'Gene Table'!D138</f>
        <v>NM_194255</v>
      </c>
      <c r="O139" s="57" t="s">
        <v>1782</v>
      </c>
      <c r="P139" s="60">
        <f>IF(SUM('Control Sample Data'!D$3:D$98)&gt;10,IF(AND(ISNUMBER('Control Sample Data'!D138),'Control Sample Data'!D138&lt;$B$1, 'Control Sample Data'!D138&gt;0),'Control Sample Data'!D138,$B$1),"")</f>
        <v>26.22</v>
      </c>
      <c r="Q139" s="60">
        <f>IF(SUM('Control Sample Data'!E$3:E$98)&gt;10,IF(AND(ISNUMBER('Control Sample Data'!E138),'Control Sample Data'!E138&lt;$B$1, 'Control Sample Data'!E138&gt;0),'Control Sample Data'!E138,$B$1),"")</f>
        <v>26.21</v>
      </c>
      <c r="R139" s="60">
        <f>IF(SUM('Control Sample Data'!F$3:F$98)&gt;10,IF(AND(ISNUMBER('Control Sample Data'!F138),'Control Sample Data'!F138&lt;$B$1, 'Control Sample Data'!F138&gt;0),'Control Sample Data'!F138,$B$1),"")</f>
        <v>26.32</v>
      </c>
      <c r="S139" s="60" t="str">
        <f>IF(SUM('Control Sample Data'!G$3:G$98)&gt;10,IF(AND(ISNUMBER('Control Sample Data'!G138),'Control Sample Data'!G138&lt;$B$1, 'Control Sample Data'!G138&gt;0),'Control Sample Data'!G138,$B$1),"")</f>
        <v/>
      </c>
      <c r="T139" s="60" t="str">
        <f>IF(SUM('Control Sample Data'!H$3:H$98)&gt;10,IF(AND(ISNUMBER('Control Sample Data'!H138),'Control Sample Data'!H138&lt;$B$1, 'Control Sample Data'!H138&gt;0),'Control Sample Data'!H138,$B$1),"")</f>
        <v/>
      </c>
      <c r="U139" s="60" t="str">
        <f>IF(SUM('Control Sample Data'!I$3:I$98)&gt;10,IF(AND(ISNUMBER('Control Sample Data'!I138),'Control Sample Data'!I138&lt;$B$1, 'Control Sample Data'!I138&gt;0),'Control Sample Data'!I138,$B$1),"")</f>
        <v/>
      </c>
      <c r="V139" s="60" t="str">
        <f>IF(SUM('Control Sample Data'!J$3:J$98)&gt;10,IF(AND(ISNUMBER('Control Sample Data'!J138),'Control Sample Data'!J138&lt;$B$1, 'Control Sample Data'!J138&gt;0),'Control Sample Data'!J138,$B$1),"")</f>
        <v/>
      </c>
      <c r="W139" s="60" t="str">
        <f>IF(SUM('Control Sample Data'!K$3:K$98)&gt;10,IF(AND(ISNUMBER('Control Sample Data'!K138),'Control Sample Data'!K138&lt;$B$1, 'Control Sample Data'!K138&gt;0),'Control Sample Data'!K138,$B$1),"")</f>
        <v/>
      </c>
      <c r="X139" s="60" t="str">
        <f>IF(SUM('Control Sample Data'!L$3:L$98)&gt;10,IF(AND(ISNUMBER('Control Sample Data'!L138),'Control Sample Data'!L138&lt;$B$1, 'Control Sample Data'!L138&gt;0),'Control Sample Data'!L138,$B$1),"")</f>
        <v/>
      </c>
      <c r="Y139" s="60" t="str">
        <f>IF(SUM('Control Sample Data'!M$3:M$98)&gt;10,IF(AND(ISNUMBER('Control Sample Data'!M138),'Control Sample Data'!M138&lt;$B$1, 'Control Sample Data'!M138&gt;0),'Control Sample Data'!M138,$B$1),"")</f>
        <v/>
      </c>
      <c r="AT139" s="74">
        <f t="shared" si="130"/>
        <v>1.7516666666666687</v>
      </c>
      <c r="AU139" s="74">
        <f t="shared" si="131"/>
        <v>1.7833333333333314</v>
      </c>
      <c r="AV139" s="74">
        <f t="shared" si="132"/>
        <v>1.7366666666666646</v>
      </c>
      <c r="AW139" s="74" t="str">
        <f t="shared" si="133"/>
        <v/>
      </c>
      <c r="AX139" s="74" t="str">
        <f t="shared" si="134"/>
        <v/>
      </c>
      <c r="AY139" s="74" t="str">
        <f t="shared" si="135"/>
        <v/>
      </c>
      <c r="AZ139" s="74" t="str">
        <f t="shared" si="136"/>
        <v/>
      </c>
      <c r="BA139" s="74" t="str">
        <f t="shared" si="137"/>
        <v/>
      </c>
      <c r="BB139" s="74" t="str">
        <f t="shared" si="138"/>
        <v/>
      </c>
      <c r="BC139" s="74" t="str">
        <f t="shared" si="139"/>
        <v/>
      </c>
      <c r="BD139" s="74">
        <f t="shared" si="117"/>
        <v>2.4433333333333316</v>
      </c>
      <c r="BE139" s="74">
        <f t="shared" si="118"/>
        <v>1.9016666666666673</v>
      </c>
      <c r="BF139" s="74">
        <f t="shared" si="119"/>
        <v>1.9149999999999991</v>
      </c>
      <c r="BG139" s="74" t="str">
        <f t="shared" si="120"/>
        <v/>
      </c>
      <c r="BH139" s="74" t="str">
        <f t="shared" si="121"/>
        <v/>
      </c>
      <c r="BI139" s="74" t="str">
        <f t="shared" si="122"/>
        <v/>
      </c>
      <c r="BJ139" s="74" t="str">
        <f t="shared" si="123"/>
        <v/>
      </c>
      <c r="BK139" s="74" t="str">
        <f t="shared" si="124"/>
        <v/>
      </c>
      <c r="BL139" s="74" t="str">
        <f t="shared" si="125"/>
        <v/>
      </c>
      <c r="BM139" s="74" t="str">
        <f t="shared" si="126"/>
        <v/>
      </c>
      <c r="BN139" s="62">
        <f t="shared" si="127"/>
        <v>1.7572222222222216</v>
      </c>
      <c r="BO139" s="62">
        <f t="shared" si="128"/>
        <v>2.086666666666666</v>
      </c>
      <c r="BP139" s="9">
        <f t="shared" si="140"/>
        <v>0.29695852057968936</v>
      </c>
      <c r="BQ139" s="9">
        <f t="shared" si="141"/>
        <v>0.29051139673946025</v>
      </c>
      <c r="BR139" s="9">
        <f t="shared" si="142"/>
        <v>0.30006216666631735</v>
      </c>
      <c r="BS139" s="9" t="str">
        <f t="shared" si="143"/>
        <v/>
      </c>
      <c r="BT139" s="9" t="str">
        <f t="shared" si="144"/>
        <v/>
      </c>
      <c r="BU139" s="9" t="str">
        <f t="shared" si="145"/>
        <v/>
      </c>
      <c r="BV139" s="9" t="str">
        <f t="shared" si="146"/>
        <v/>
      </c>
      <c r="BW139" s="9" t="str">
        <f t="shared" si="147"/>
        <v/>
      </c>
      <c r="BX139" s="9" t="str">
        <f t="shared" si="148"/>
        <v/>
      </c>
      <c r="BY139" s="9" t="str">
        <f t="shared" si="149"/>
        <v/>
      </c>
      <c r="BZ139" s="9">
        <f t="shared" si="150"/>
        <v>0.18385835802324396</v>
      </c>
      <c r="CA139" s="9">
        <f t="shared" si="151"/>
        <v>0.2676340040486731</v>
      </c>
      <c r="CB139" s="9">
        <f t="shared" si="152"/>
        <v>0.26517193534205435</v>
      </c>
      <c r="CC139" s="9" t="str">
        <f t="shared" si="153"/>
        <v/>
      </c>
      <c r="CD139" s="9" t="str">
        <f t="shared" si="154"/>
        <v/>
      </c>
      <c r="CE139" s="9" t="str">
        <f t="shared" si="155"/>
        <v/>
      </c>
      <c r="CF139" s="9" t="str">
        <f t="shared" si="156"/>
        <v/>
      </c>
      <c r="CG139" s="9" t="str">
        <f t="shared" si="157"/>
        <v/>
      </c>
      <c r="CH139" s="9" t="str">
        <f t="shared" si="158"/>
        <v/>
      </c>
      <c r="CI139" s="9" t="str">
        <f t="shared" si="159"/>
        <v/>
      </c>
    </row>
    <row r="140" spans="1:87">
      <c r="A140" s="188"/>
      <c r="B140" s="57" t="str">
        <f>IF('Gene Table'!D139="","",'Gene Table'!D139)</f>
        <v>NM_000452</v>
      </c>
      <c r="C140" s="57" t="s">
        <v>1783</v>
      </c>
      <c r="D140" s="60">
        <f>IF(SUM('Test Sample Data'!D$3:D$98)&gt;10,IF(AND(ISNUMBER('Test Sample Data'!D139),'Test Sample Data'!D139&lt;$B$1, 'Test Sample Data'!D139&gt;0),'Test Sample Data'!D139,$B$1),"")</f>
        <v>25.48</v>
      </c>
      <c r="E140" s="60">
        <f>IF(SUM('Test Sample Data'!E$3:E$98)&gt;10,IF(AND(ISNUMBER('Test Sample Data'!E139),'Test Sample Data'!E139&lt;$B$1, 'Test Sample Data'!E139&gt;0),'Test Sample Data'!E139,$B$1),"")</f>
        <v>25.62</v>
      </c>
      <c r="F140" s="60">
        <f>IF(SUM('Test Sample Data'!F$3:F$98)&gt;10,IF(AND(ISNUMBER('Test Sample Data'!F139),'Test Sample Data'!F139&lt;$B$1, 'Test Sample Data'!F139&gt;0),'Test Sample Data'!F139,$B$1),"")</f>
        <v>25.41</v>
      </c>
      <c r="G140" s="60" t="str">
        <f>IF(SUM('Test Sample Data'!G$3:G$98)&gt;10,IF(AND(ISNUMBER('Test Sample Data'!G139),'Test Sample Data'!G139&lt;$B$1, 'Test Sample Data'!G139&gt;0),'Test Sample Data'!G139,$B$1),"")</f>
        <v/>
      </c>
      <c r="H140" s="60" t="str">
        <f>IF(SUM('Test Sample Data'!H$3:H$98)&gt;10,IF(AND(ISNUMBER('Test Sample Data'!H139),'Test Sample Data'!H139&lt;$B$1, 'Test Sample Data'!H139&gt;0),'Test Sample Data'!H139,$B$1),"")</f>
        <v/>
      </c>
      <c r="I140" s="60" t="str">
        <f>IF(SUM('Test Sample Data'!I$3:I$98)&gt;10,IF(AND(ISNUMBER('Test Sample Data'!I139),'Test Sample Data'!I139&lt;$B$1, 'Test Sample Data'!I139&gt;0),'Test Sample Data'!I139,$B$1),"")</f>
        <v/>
      </c>
      <c r="J140" s="60" t="str">
        <f>IF(SUM('Test Sample Data'!J$3:J$98)&gt;10,IF(AND(ISNUMBER('Test Sample Data'!J139),'Test Sample Data'!J139&lt;$B$1, 'Test Sample Data'!J139&gt;0),'Test Sample Data'!J139,$B$1),"")</f>
        <v/>
      </c>
      <c r="K140" s="60" t="str">
        <f>IF(SUM('Test Sample Data'!K$3:K$98)&gt;10,IF(AND(ISNUMBER('Test Sample Data'!K139),'Test Sample Data'!K139&lt;$B$1, 'Test Sample Data'!K139&gt;0),'Test Sample Data'!K139,$B$1),"")</f>
        <v/>
      </c>
      <c r="L140" s="60" t="str">
        <f>IF(SUM('Test Sample Data'!L$3:L$98)&gt;10,IF(AND(ISNUMBER('Test Sample Data'!L139),'Test Sample Data'!L139&lt;$B$1, 'Test Sample Data'!L139&gt;0),'Test Sample Data'!L139,$B$1),"")</f>
        <v/>
      </c>
      <c r="M140" s="60" t="str">
        <f>IF(SUM('Test Sample Data'!M$3:M$98)&gt;10,IF(AND(ISNUMBER('Test Sample Data'!M139),'Test Sample Data'!M139&lt;$B$1, 'Test Sample Data'!M139&gt;0),'Test Sample Data'!M139,$B$1),"")</f>
        <v/>
      </c>
      <c r="N140" s="60" t="str">
        <f>'Gene Table'!D139</f>
        <v>NM_000452</v>
      </c>
      <c r="O140" s="57" t="s">
        <v>1783</v>
      </c>
      <c r="P140" s="60">
        <f>IF(SUM('Control Sample Data'!D$3:D$98)&gt;10,IF(AND(ISNUMBER('Control Sample Data'!D139),'Control Sample Data'!D139&lt;$B$1, 'Control Sample Data'!D139&gt;0),'Control Sample Data'!D139,$B$1),"")</f>
        <v>25.67</v>
      </c>
      <c r="Q140" s="60">
        <f>IF(SUM('Control Sample Data'!E$3:E$98)&gt;10,IF(AND(ISNUMBER('Control Sample Data'!E139),'Control Sample Data'!E139&lt;$B$1, 'Control Sample Data'!E139&gt;0),'Control Sample Data'!E139,$B$1),"")</f>
        <v>25.79</v>
      </c>
      <c r="R140" s="60">
        <f>IF(SUM('Control Sample Data'!F$3:F$98)&gt;10,IF(AND(ISNUMBER('Control Sample Data'!F139),'Control Sample Data'!F139&lt;$B$1, 'Control Sample Data'!F139&gt;0),'Control Sample Data'!F139,$B$1),"")</f>
        <v>26.01</v>
      </c>
      <c r="S140" s="60" t="str">
        <f>IF(SUM('Control Sample Data'!G$3:G$98)&gt;10,IF(AND(ISNUMBER('Control Sample Data'!G139),'Control Sample Data'!G139&lt;$B$1, 'Control Sample Data'!G139&gt;0),'Control Sample Data'!G139,$B$1),"")</f>
        <v/>
      </c>
      <c r="T140" s="60" t="str">
        <f>IF(SUM('Control Sample Data'!H$3:H$98)&gt;10,IF(AND(ISNUMBER('Control Sample Data'!H139),'Control Sample Data'!H139&lt;$B$1, 'Control Sample Data'!H139&gt;0),'Control Sample Data'!H139,$B$1),"")</f>
        <v/>
      </c>
      <c r="U140" s="60" t="str">
        <f>IF(SUM('Control Sample Data'!I$3:I$98)&gt;10,IF(AND(ISNUMBER('Control Sample Data'!I139),'Control Sample Data'!I139&lt;$B$1, 'Control Sample Data'!I139&gt;0),'Control Sample Data'!I139,$B$1),"")</f>
        <v/>
      </c>
      <c r="V140" s="60" t="str">
        <f>IF(SUM('Control Sample Data'!J$3:J$98)&gt;10,IF(AND(ISNUMBER('Control Sample Data'!J139),'Control Sample Data'!J139&lt;$B$1, 'Control Sample Data'!J139&gt;0),'Control Sample Data'!J139,$B$1),"")</f>
        <v/>
      </c>
      <c r="W140" s="60" t="str">
        <f>IF(SUM('Control Sample Data'!K$3:K$98)&gt;10,IF(AND(ISNUMBER('Control Sample Data'!K139),'Control Sample Data'!K139&lt;$B$1, 'Control Sample Data'!K139&gt;0),'Control Sample Data'!K139,$B$1),"")</f>
        <v/>
      </c>
      <c r="X140" s="60" t="str">
        <f>IF(SUM('Control Sample Data'!L$3:L$98)&gt;10,IF(AND(ISNUMBER('Control Sample Data'!L139),'Control Sample Data'!L139&lt;$B$1, 'Control Sample Data'!L139&gt;0),'Control Sample Data'!L139,$B$1),"")</f>
        <v/>
      </c>
      <c r="Y140" s="60" t="str">
        <f>IF(SUM('Control Sample Data'!M$3:M$98)&gt;10,IF(AND(ISNUMBER('Control Sample Data'!M139),'Control Sample Data'!M139&lt;$B$1, 'Control Sample Data'!M139&gt;0),'Control Sample Data'!M139,$B$1),"")</f>
        <v/>
      </c>
      <c r="AT140" s="74">
        <f t="shared" si="130"/>
        <v>1.9616666666666696</v>
      </c>
      <c r="AU140" s="74">
        <f t="shared" si="131"/>
        <v>2.0133333333333319</v>
      </c>
      <c r="AV140" s="74">
        <f t="shared" si="132"/>
        <v>1.7866666666666653</v>
      </c>
      <c r="AW140" s="74" t="str">
        <f t="shared" si="133"/>
        <v/>
      </c>
      <c r="AX140" s="74" t="str">
        <f t="shared" si="134"/>
        <v/>
      </c>
      <c r="AY140" s="74" t="str">
        <f t="shared" si="135"/>
        <v/>
      </c>
      <c r="AZ140" s="74" t="str">
        <f t="shared" si="136"/>
        <v/>
      </c>
      <c r="BA140" s="74" t="str">
        <f t="shared" si="137"/>
        <v/>
      </c>
      <c r="BB140" s="74" t="str">
        <f t="shared" si="138"/>
        <v/>
      </c>
      <c r="BC140" s="74" t="str">
        <f t="shared" si="139"/>
        <v/>
      </c>
      <c r="BD140" s="74">
        <f t="shared" si="117"/>
        <v>1.8933333333333344</v>
      </c>
      <c r="BE140" s="74">
        <f t="shared" si="118"/>
        <v>1.4816666666666656</v>
      </c>
      <c r="BF140" s="74">
        <f t="shared" si="119"/>
        <v>1.6050000000000004</v>
      </c>
      <c r="BG140" s="74" t="str">
        <f t="shared" si="120"/>
        <v/>
      </c>
      <c r="BH140" s="74" t="str">
        <f t="shared" si="121"/>
        <v/>
      </c>
      <c r="BI140" s="74" t="str">
        <f t="shared" si="122"/>
        <v/>
      </c>
      <c r="BJ140" s="74" t="str">
        <f t="shared" si="123"/>
        <v/>
      </c>
      <c r="BK140" s="74" t="str">
        <f t="shared" si="124"/>
        <v/>
      </c>
      <c r="BL140" s="74" t="str">
        <f t="shared" si="125"/>
        <v/>
      </c>
      <c r="BM140" s="74" t="str">
        <f t="shared" si="126"/>
        <v/>
      </c>
      <c r="BN140" s="62">
        <f t="shared" si="127"/>
        <v>1.9205555555555556</v>
      </c>
      <c r="BO140" s="62">
        <f t="shared" si="128"/>
        <v>1.6600000000000001</v>
      </c>
      <c r="BP140" s="9">
        <f t="shared" si="140"/>
        <v>0.25673169719524419</v>
      </c>
      <c r="BQ140" s="9">
        <f t="shared" si="141"/>
        <v>0.2477001533163076</v>
      </c>
      <c r="BR140" s="9">
        <f t="shared" si="142"/>
        <v>0.28984094771889762</v>
      </c>
      <c r="BS140" s="9" t="str">
        <f t="shared" si="143"/>
        <v/>
      </c>
      <c r="BT140" s="9" t="str">
        <f t="shared" si="144"/>
        <v/>
      </c>
      <c r="BU140" s="9" t="str">
        <f t="shared" si="145"/>
        <v/>
      </c>
      <c r="BV140" s="9" t="str">
        <f t="shared" si="146"/>
        <v/>
      </c>
      <c r="BW140" s="9" t="str">
        <f t="shared" si="147"/>
        <v/>
      </c>
      <c r="BX140" s="9" t="str">
        <f t="shared" si="148"/>
        <v/>
      </c>
      <c r="BY140" s="9" t="str">
        <f t="shared" si="149"/>
        <v/>
      </c>
      <c r="BZ140" s="9">
        <f t="shared" si="150"/>
        <v>0.26918439206188055</v>
      </c>
      <c r="CA140" s="9">
        <f t="shared" si="151"/>
        <v>0.3580749086144579</v>
      </c>
      <c r="CB140" s="9">
        <f t="shared" si="152"/>
        <v>0.32873569005126763</v>
      </c>
      <c r="CC140" s="9" t="str">
        <f t="shared" si="153"/>
        <v/>
      </c>
      <c r="CD140" s="9" t="str">
        <f t="shared" si="154"/>
        <v/>
      </c>
      <c r="CE140" s="9" t="str">
        <f t="shared" si="155"/>
        <v/>
      </c>
      <c r="CF140" s="9" t="str">
        <f t="shared" si="156"/>
        <v/>
      </c>
      <c r="CG140" s="9" t="str">
        <f t="shared" si="157"/>
        <v/>
      </c>
      <c r="CH140" s="9" t="str">
        <f t="shared" si="158"/>
        <v/>
      </c>
      <c r="CI140" s="9" t="str">
        <f t="shared" si="159"/>
        <v/>
      </c>
    </row>
    <row r="141" spans="1:87">
      <c r="A141" s="188"/>
      <c r="B141" s="57" t="str">
        <f>IF('Gene Table'!D140="","",'Gene Table'!D140)</f>
        <v>NM_022362</v>
      </c>
      <c r="C141" s="57" t="s">
        <v>1784</v>
      </c>
      <c r="D141" s="60">
        <f>IF(SUM('Test Sample Data'!D$3:D$98)&gt;10,IF(AND(ISNUMBER('Test Sample Data'!D140),'Test Sample Data'!D140&lt;$B$1, 'Test Sample Data'!D140&gt;0),'Test Sample Data'!D140,$B$1),"")</f>
        <v>25.08</v>
      </c>
      <c r="E141" s="60">
        <f>IF(SUM('Test Sample Data'!E$3:E$98)&gt;10,IF(AND(ISNUMBER('Test Sample Data'!E140),'Test Sample Data'!E140&lt;$B$1, 'Test Sample Data'!E140&gt;0),'Test Sample Data'!E140,$B$1),"")</f>
        <v>25.09</v>
      </c>
      <c r="F141" s="60">
        <f>IF(SUM('Test Sample Data'!F$3:F$98)&gt;10,IF(AND(ISNUMBER('Test Sample Data'!F140),'Test Sample Data'!F140&lt;$B$1, 'Test Sample Data'!F140&gt;0),'Test Sample Data'!F140,$B$1),"")</f>
        <v>25.14</v>
      </c>
      <c r="G141" s="60" t="str">
        <f>IF(SUM('Test Sample Data'!G$3:G$98)&gt;10,IF(AND(ISNUMBER('Test Sample Data'!G140),'Test Sample Data'!G140&lt;$B$1, 'Test Sample Data'!G140&gt;0),'Test Sample Data'!G140,$B$1),"")</f>
        <v/>
      </c>
      <c r="H141" s="60" t="str">
        <f>IF(SUM('Test Sample Data'!H$3:H$98)&gt;10,IF(AND(ISNUMBER('Test Sample Data'!H140),'Test Sample Data'!H140&lt;$B$1, 'Test Sample Data'!H140&gt;0),'Test Sample Data'!H140,$B$1),"")</f>
        <v/>
      </c>
      <c r="I141" s="60" t="str">
        <f>IF(SUM('Test Sample Data'!I$3:I$98)&gt;10,IF(AND(ISNUMBER('Test Sample Data'!I140),'Test Sample Data'!I140&lt;$B$1, 'Test Sample Data'!I140&gt;0),'Test Sample Data'!I140,$B$1),"")</f>
        <v/>
      </c>
      <c r="J141" s="60" t="str">
        <f>IF(SUM('Test Sample Data'!J$3:J$98)&gt;10,IF(AND(ISNUMBER('Test Sample Data'!J140),'Test Sample Data'!J140&lt;$B$1, 'Test Sample Data'!J140&gt;0),'Test Sample Data'!J140,$B$1),"")</f>
        <v/>
      </c>
      <c r="K141" s="60" t="str">
        <f>IF(SUM('Test Sample Data'!K$3:K$98)&gt;10,IF(AND(ISNUMBER('Test Sample Data'!K140),'Test Sample Data'!K140&lt;$B$1, 'Test Sample Data'!K140&gt;0),'Test Sample Data'!K140,$B$1),"")</f>
        <v/>
      </c>
      <c r="L141" s="60" t="str">
        <f>IF(SUM('Test Sample Data'!L$3:L$98)&gt;10,IF(AND(ISNUMBER('Test Sample Data'!L140),'Test Sample Data'!L140&lt;$B$1, 'Test Sample Data'!L140&gt;0),'Test Sample Data'!L140,$B$1),"")</f>
        <v/>
      </c>
      <c r="M141" s="60" t="str">
        <f>IF(SUM('Test Sample Data'!M$3:M$98)&gt;10,IF(AND(ISNUMBER('Test Sample Data'!M140),'Test Sample Data'!M140&lt;$B$1, 'Test Sample Data'!M140&gt;0),'Test Sample Data'!M140,$B$1),"")</f>
        <v/>
      </c>
      <c r="N141" s="60" t="str">
        <f>'Gene Table'!D140</f>
        <v>NM_022362</v>
      </c>
      <c r="O141" s="57" t="s">
        <v>1784</v>
      </c>
      <c r="P141" s="60">
        <f>IF(SUM('Control Sample Data'!D$3:D$98)&gt;10,IF(AND(ISNUMBER('Control Sample Data'!D140),'Control Sample Data'!D140&lt;$B$1, 'Control Sample Data'!D140&gt;0),'Control Sample Data'!D140,$B$1),"")</f>
        <v>27.26</v>
      </c>
      <c r="Q141" s="60">
        <f>IF(SUM('Control Sample Data'!E$3:E$98)&gt;10,IF(AND(ISNUMBER('Control Sample Data'!E140),'Control Sample Data'!E140&lt;$B$1, 'Control Sample Data'!E140&gt;0),'Control Sample Data'!E140,$B$1),"")</f>
        <v>27.43</v>
      </c>
      <c r="R141" s="60">
        <f>IF(SUM('Control Sample Data'!F$3:F$98)&gt;10,IF(AND(ISNUMBER('Control Sample Data'!F140),'Control Sample Data'!F140&lt;$B$1, 'Control Sample Data'!F140&gt;0),'Control Sample Data'!F140,$B$1),"")</f>
        <v>27.6</v>
      </c>
      <c r="S141" s="60" t="str">
        <f>IF(SUM('Control Sample Data'!G$3:G$98)&gt;10,IF(AND(ISNUMBER('Control Sample Data'!G140),'Control Sample Data'!G140&lt;$B$1, 'Control Sample Data'!G140&gt;0),'Control Sample Data'!G140,$B$1),"")</f>
        <v/>
      </c>
      <c r="T141" s="60" t="str">
        <f>IF(SUM('Control Sample Data'!H$3:H$98)&gt;10,IF(AND(ISNUMBER('Control Sample Data'!H140),'Control Sample Data'!H140&lt;$B$1, 'Control Sample Data'!H140&gt;0),'Control Sample Data'!H140,$B$1),"")</f>
        <v/>
      </c>
      <c r="U141" s="60" t="str">
        <f>IF(SUM('Control Sample Data'!I$3:I$98)&gt;10,IF(AND(ISNUMBER('Control Sample Data'!I140),'Control Sample Data'!I140&lt;$B$1, 'Control Sample Data'!I140&gt;0),'Control Sample Data'!I140,$B$1),"")</f>
        <v/>
      </c>
      <c r="V141" s="60" t="str">
        <f>IF(SUM('Control Sample Data'!J$3:J$98)&gt;10,IF(AND(ISNUMBER('Control Sample Data'!J140),'Control Sample Data'!J140&lt;$B$1, 'Control Sample Data'!J140&gt;0),'Control Sample Data'!J140,$B$1),"")</f>
        <v/>
      </c>
      <c r="W141" s="60" t="str">
        <f>IF(SUM('Control Sample Data'!K$3:K$98)&gt;10,IF(AND(ISNUMBER('Control Sample Data'!K140),'Control Sample Data'!K140&lt;$B$1, 'Control Sample Data'!K140&gt;0),'Control Sample Data'!K140,$B$1),"")</f>
        <v/>
      </c>
      <c r="X141" s="60" t="str">
        <f>IF(SUM('Control Sample Data'!L$3:L$98)&gt;10,IF(AND(ISNUMBER('Control Sample Data'!L140),'Control Sample Data'!L140&lt;$B$1, 'Control Sample Data'!L140&gt;0),'Control Sample Data'!L140,$B$1),"")</f>
        <v/>
      </c>
      <c r="Y141" s="60" t="str">
        <f>IF(SUM('Control Sample Data'!M$3:M$98)&gt;10,IF(AND(ISNUMBER('Control Sample Data'!M140),'Control Sample Data'!M140&lt;$B$1, 'Control Sample Data'!M140&gt;0),'Control Sample Data'!M140,$B$1),"")</f>
        <v/>
      </c>
      <c r="AT141" s="74">
        <f t="shared" si="130"/>
        <v>1.5616666666666674</v>
      </c>
      <c r="AU141" s="74">
        <f t="shared" si="131"/>
        <v>1.4833333333333307</v>
      </c>
      <c r="AV141" s="74">
        <f t="shared" si="132"/>
        <v>1.5166666666666657</v>
      </c>
      <c r="AW141" s="74" t="str">
        <f t="shared" si="133"/>
        <v/>
      </c>
      <c r="AX141" s="74" t="str">
        <f t="shared" si="134"/>
        <v/>
      </c>
      <c r="AY141" s="74" t="str">
        <f t="shared" si="135"/>
        <v/>
      </c>
      <c r="AZ141" s="74" t="str">
        <f t="shared" si="136"/>
        <v/>
      </c>
      <c r="BA141" s="74" t="str">
        <f t="shared" si="137"/>
        <v/>
      </c>
      <c r="BB141" s="74" t="str">
        <f t="shared" si="138"/>
        <v/>
      </c>
      <c r="BC141" s="74" t="str">
        <f t="shared" si="139"/>
        <v/>
      </c>
      <c r="BD141" s="74">
        <f t="shared" si="117"/>
        <v>3.4833333333333343</v>
      </c>
      <c r="BE141" s="74">
        <f t="shared" si="118"/>
        <v>3.1216666666666661</v>
      </c>
      <c r="BF141" s="74">
        <f t="shared" si="119"/>
        <v>3.1950000000000003</v>
      </c>
      <c r="BG141" s="74" t="str">
        <f t="shared" si="120"/>
        <v/>
      </c>
      <c r="BH141" s="74" t="str">
        <f t="shared" si="121"/>
        <v/>
      </c>
      <c r="BI141" s="74" t="str">
        <f t="shared" si="122"/>
        <v/>
      </c>
      <c r="BJ141" s="74" t="str">
        <f t="shared" si="123"/>
        <v/>
      </c>
      <c r="BK141" s="74" t="str">
        <f t="shared" si="124"/>
        <v/>
      </c>
      <c r="BL141" s="74" t="str">
        <f t="shared" si="125"/>
        <v/>
      </c>
      <c r="BM141" s="74" t="str">
        <f t="shared" si="126"/>
        <v/>
      </c>
      <c r="BN141" s="62">
        <f t="shared" si="127"/>
        <v>1.5205555555555545</v>
      </c>
      <c r="BO141" s="62">
        <f t="shared" si="128"/>
        <v>3.2666666666666671</v>
      </c>
      <c r="BP141" s="9">
        <f t="shared" si="140"/>
        <v>0.33875950539527649</v>
      </c>
      <c r="BQ141" s="9">
        <f t="shared" si="141"/>
        <v>0.35766148310881529</v>
      </c>
      <c r="BR141" s="9">
        <f t="shared" si="142"/>
        <v>0.34949248354475509</v>
      </c>
      <c r="BS141" s="9" t="str">
        <f t="shared" si="143"/>
        <v/>
      </c>
      <c r="BT141" s="9" t="str">
        <f t="shared" si="144"/>
        <v/>
      </c>
      <c r="BU141" s="9" t="str">
        <f t="shared" si="145"/>
        <v/>
      </c>
      <c r="BV141" s="9" t="str">
        <f t="shared" si="146"/>
        <v/>
      </c>
      <c r="BW141" s="9" t="str">
        <f t="shared" si="147"/>
        <v/>
      </c>
      <c r="BX141" s="9" t="str">
        <f t="shared" si="148"/>
        <v/>
      </c>
      <c r="BY141" s="9" t="str">
        <f t="shared" si="149"/>
        <v/>
      </c>
      <c r="BZ141" s="9">
        <f t="shared" si="150"/>
        <v>8.9415370777203601E-2</v>
      </c>
      <c r="CA141" s="9">
        <f t="shared" si="151"/>
        <v>0.11489065274581639</v>
      </c>
      <c r="CB141" s="9">
        <f t="shared" si="152"/>
        <v>0.10919661198958677</v>
      </c>
      <c r="CC141" s="9" t="str">
        <f t="shared" si="153"/>
        <v/>
      </c>
      <c r="CD141" s="9" t="str">
        <f t="shared" si="154"/>
        <v/>
      </c>
      <c r="CE141" s="9" t="str">
        <f t="shared" si="155"/>
        <v/>
      </c>
      <c r="CF141" s="9" t="str">
        <f t="shared" si="156"/>
        <v/>
      </c>
      <c r="CG141" s="9" t="str">
        <f t="shared" si="157"/>
        <v/>
      </c>
      <c r="CH141" s="9" t="str">
        <f t="shared" si="158"/>
        <v/>
      </c>
      <c r="CI141" s="9" t="str">
        <f t="shared" si="159"/>
        <v/>
      </c>
    </row>
    <row r="142" spans="1:87">
      <c r="A142" s="188"/>
      <c r="B142" s="57" t="str">
        <f>IF('Gene Table'!D141="","",'Gene Table'!D141)</f>
        <v>NM_005410</v>
      </c>
      <c r="C142" s="57" t="s">
        <v>1785</v>
      </c>
      <c r="D142" s="60">
        <f>IF(SUM('Test Sample Data'!D$3:D$98)&gt;10,IF(AND(ISNUMBER('Test Sample Data'!D141),'Test Sample Data'!D141&lt;$B$1, 'Test Sample Data'!D141&gt;0),'Test Sample Data'!D141,$B$1),"")</f>
        <v>24</v>
      </c>
      <c r="E142" s="60">
        <f>IF(SUM('Test Sample Data'!E$3:E$98)&gt;10,IF(AND(ISNUMBER('Test Sample Data'!E141),'Test Sample Data'!E141&lt;$B$1, 'Test Sample Data'!E141&gt;0),'Test Sample Data'!E141,$B$1),"")</f>
        <v>24.03</v>
      </c>
      <c r="F142" s="60">
        <f>IF(SUM('Test Sample Data'!F$3:F$98)&gt;10,IF(AND(ISNUMBER('Test Sample Data'!F141),'Test Sample Data'!F141&lt;$B$1, 'Test Sample Data'!F141&gt;0),'Test Sample Data'!F141,$B$1),"")</f>
        <v>24.04</v>
      </c>
      <c r="G142" s="60" t="str">
        <f>IF(SUM('Test Sample Data'!G$3:G$98)&gt;10,IF(AND(ISNUMBER('Test Sample Data'!G141),'Test Sample Data'!G141&lt;$B$1, 'Test Sample Data'!G141&gt;0),'Test Sample Data'!G141,$B$1),"")</f>
        <v/>
      </c>
      <c r="H142" s="60" t="str">
        <f>IF(SUM('Test Sample Data'!H$3:H$98)&gt;10,IF(AND(ISNUMBER('Test Sample Data'!H141),'Test Sample Data'!H141&lt;$B$1, 'Test Sample Data'!H141&gt;0),'Test Sample Data'!H141,$B$1),"")</f>
        <v/>
      </c>
      <c r="I142" s="60" t="str">
        <f>IF(SUM('Test Sample Data'!I$3:I$98)&gt;10,IF(AND(ISNUMBER('Test Sample Data'!I141),'Test Sample Data'!I141&lt;$B$1, 'Test Sample Data'!I141&gt;0),'Test Sample Data'!I141,$B$1),"")</f>
        <v/>
      </c>
      <c r="J142" s="60" t="str">
        <f>IF(SUM('Test Sample Data'!J$3:J$98)&gt;10,IF(AND(ISNUMBER('Test Sample Data'!J141),'Test Sample Data'!J141&lt;$B$1, 'Test Sample Data'!J141&gt;0),'Test Sample Data'!J141,$B$1),"")</f>
        <v/>
      </c>
      <c r="K142" s="60" t="str">
        <f>IF(SUM('Test Sample Data'!K$3:K$98)&gt;10,IF(AND(ISNUMBER('Test Sample Data'!K141),'Test Sample Data'!K141&lt;$B$1, 'Test Sample Data'!K141&gt;0),'Test Sample Data'!K141,$B$1),"")</f>
        <v/>
      </c>
      <c r="L142" s="60" t="str">
        <f>IF(SUM('Test Sample Data'!L$3:L$98)&gt;10,IF(AND(ISNUMBER('Test Sample Data'!L141),'Test Sample Data'!L141&lt;$B$1, 'Test Sample Data'!L141&gt;0),'Test Sample Data'!L141,$B$1),"")</f>
        <v/>
      </c>
      <c r="M142" s="60" t="str">
        <f>IF(SUM('Test Sample Data'!M$3:M$98)&gt;10,IF(AND(ISNUMBER('Test Sample Data'!M141),'Test Sample Data'!M141&lt;$B$1, 'Test Sample Data'!M141&gt;0),'Test Sample Data'!M141,$B$1),"")</f>
        <v/>
      </c>
      <c r="N142" s="60" t="str">
        <f>'Gene Table'!D141</f>
        <v>NM_005410</v>
      </c>
      <c r="O142" s="57" t="s">
        <v>1785</v>
      </c>
      <c r="P142" s="60">
        <f>IF(SUM('Control Sample Data'!D$3:D$98)&gt;10,IF(AND(ISNUMBER('Control Sample Data'!D141),'Control Sample Data'!D141&lt;$B$1, 'Control Sample Data'!D141&gt;0),'Control Sample Data'!D141,$B$1),"")</f>
        <v>25.27</v>
      </c>
      <c r="Q142" s="60">
        <f>IF(SUM('Control Sample Data'!E$3:E$98)&gt;10,IF(AND(ISNUMBER('Control Sample Data'!E141),'Control Sample Data'!E141&lt;$B$1, 'Control Sample Data'!E141&gt;0),'Control Sample Data'!E141,$B$1),"")</f>
        <v>25.32</v>
      </c>
      <c r="R142" s="60">
        <f>IF(SUM('Control Sample Data'!F$3:F$98)&gt;10,IF(AND(ISNUMBER('Control Sample Data'!F141),'Control Sample Data'!F141&lt;$B$1, 'Control Sample Data'!F141&gt;0),'Control Sample Data'!F141,$B$1),"")</f>
        <v>25.39</v>
      </c>
      <c r="S142" s="60" t="str">
        <f>IF(SUM('Control Sample Data'!G$3:G$98)&gt;10,IF(AND(ISNUMBER('Control Sample Data'!G141),'Control Sample Data'!G141&lt;$B$1, 'Control Sample Data'!G141&gt;0),'Control Sample Data'!G141,$B$1),"")</f>
        <v/>
      </c>
      <c r="T142" s="60" t="str">
        <f>IF(SUM('Control Sample Data'!H$3:H$98)&gt;10,IF(AND(ISNUMBER('Control Sample Data'!H141),'Control Sample Data'!H141&lt;$B$1, 'Control Sample Data'!H141&gt;0),'Control Sample Data'!H141,$B$1),"")</f>
        <v/>
      </c>
      <c r="U142" s="60" t="str">
        <f>IF(SUM('Control Sample Data'!I$3:I$98)&gt;10,IF(AND(ISNUMBER('Control Sample Data'!I141),'Control Sample Data'!I141&lt;$B$1, 'Control Sample Data'!I141&gt;0),'Control Sample Data'!I141,$B$1),"")</f>
        <v/>
      </c>
      <c r="V142" s="60" t="str">
        <f>IF(SUM('Control Sample Data'!J$3:J$98)&gt;10,IF(AND(ISNUMBER('Control Sample Data'!J141),'Control Sample Data'!J141&lt;$B$1, 'Control Sample Data'!J141&gt;0),'Control Sample Data'!J141,$B$1),"")</f>
        <v/>
      </c>
      <c r="W142" s="60" t="str">
        <f>IF(SUM('Control Sample Data'!K$3:K$98)&gt;10,IF(AND(ISNUMBER('Control Sample Data'!K141),'Control Sample Data'!K141&lt;$B$1, 'Control Sample Data'!K141&gt;0),'Control Sample Data'!K141,$B$1),"")</f>
        <v/>
      </c>
      <c r="X142" s="60" t="str">
        <f>IF(SUM('Control Sample Data'!L$3:L$98)&gt;10,IF(AND(ISNUMBER('Control Sample Data'!L141),'Control Sample Data'!L141&lt;$B$1, 'Control Sample Data'!L141&gt;0),'Control Sample Data'!L141,$B$1),"")</f>
        <v/>
      </c>
      <c r="Y142" s="60" t="str">
        <f>IF(SUM('Control Sample Data'!M$3:M$98)&gt;10,IF(AND(ISNUMBER('Control Sample Data'!M141),'Control Sample Data'!M141&lt;$B$1, 'Control Sample Data'!M141&gt;0),'Control Sample Data'!M141,$B$1),"")</f>
        <v/>
      </c>
      <c r="AT142" s="74">
        <f t="shared" si="130"/>
        <v>0.48166666666666913</v>
      </c>
      <c r="AU142" s="74">
        <f t="shared" si="131"/>
        <v>0.42333333333333201</v>
      </c>
      <c r="AV142" s="74">
        <f t="shared" si="132"/>
        <v>0.4166666666666643</v>
      </c>
      <c r="AW142" s="74" t="str">
        <f t="shared" si="133"/>
        <v/>
      </c>
      <c r="AX142" s="74" t="str">
        <f t="shared" si="134"/>
        <v/>
      </c>
      <c r="AY142" s="74" t="str">
        <f t="shared" si="135"/>
        <v/>
      </c>
      <c r="AZ142" s="74" t="str">
        <f t="shared" si="136"/>
        <v/>
      </c>
      <c r="BA142" s="74" t="str">
        <f t="shared" si="137"/>
        <v/>
      </c>
      <c r="BB142" s="74" t="str">
        <f t="shared" si="138"/>
        <v/>
      </c>
      <c r="BC142" s="74" t="str">
        <f t="shared" si="139"/>
        <v/>
      </c>
      <c r="BD142" s="74">
        <f t="shared" si="117"/>
        <v>1.4933333333333323</v>
      </c>
      <c r="BE142" s="74">
        <f t="shared" si="118"/>
        <v>1.0116666666666667</v>
      </c>
      <c r="BF142" s="74">
        <f t="shared" si="119"/>
        <v>0.98499999999999943</v>
      </c>
      <c r="BG142" s="74" t="str">
        <f t="shared" si="120"/>
        <v/>
      </c>
      <c r="BH142" s="74" t="str">
        <f t="shared" si="121"/>
        <v/>
      </c>
      <c r="BI142" s="74" t="str">
        <f t="shared" si="122"/>
        <v/>
      </c>
      <c r="BJ142" s="74" t="str">
        <f t="shared" si="123"/>
        <v/>
      </c>
      <c r="BK142" s="74" t="str">
        <f t="shared" si="124"/>
        <v/>
      </c>
      <c r="BL142" s="74" t="str">
        <f t="shared" si="125"/>
        <v/>
      </c>
      <c r="BM142" s="74" t="str">
        <f t="shared" si="126"/>
        <v/>
      </c>
      <c r="BN142" s="62">
        <f t="shared" si="127"/>
        <v>0.44055555555555515</v>
      </c>
      <c r="BO142" s="62">
        <f t="shared" si="128"/>
        <v>1.1633333333333329</v>
      </c>
      <c r="BP142" s="9">
        <f t="shared" si="140"/>
        <v>0.71614981722891413</v>
      </c>
      <c r="BQ142" s="9">
        <f t="shared" si="141"/>
        <v>0.74569970022518928</v>
      </c>
      <c r="BR142" s="9">
        <f t="shared" si="142"/>
        <v>0.74915353843834198</v>
      </c>
      <c r="BS142" s="9" t="str">
        <f t="shared" si="143"/>
        <v/>
      </c>
      <c r="BT142" s="9" t="str">
        <f t="shared" si="144"/>
        <v/>
      </c>
      <c r="BU142" s="9" t="str">
        <f t="shared" si="145"/>
        <v/>
      </c>
      <c r="BV142" s="9" t="str">
        <f t="shared" si="146"/>
        <v/>
      </c>
      <c r="BW142" s="9" t="str">
        <f t="shared" si="147"/>
        <v/>
      </c>
      <c r="BX142" s="9" t="str">
        <f t="shared" si="148"/>
        <v/>
      </c>
      <c r="BY142" s="9" t="str">
        <f t="shared" si="149"/>
        <v/>
      </c>
      <c r="BZ142" s="9">
        <f t="shared" si="150"/>
        <v>0.35519093478224423</v>
      </c>
      <c r="CA142" s="9">
        <f t="shared" si="151"/>
        <v>0.49597294621483951</v>
      </c>
      <c r="CB142" s="9">
        <f t="shared" si="152"/>
        <v>0.50522572324338211</v>
      </c>
      <c r="CC142" s="9" t="str">
        <f t="shared" si="153"/>
        <v/>
      </c>
      <c r="CD142" s="9" t="str">
        <f t="shared" si="154"/>
        <v/>
      </c>
      <c r="CE142" s="9" t="str">
        <f t="shared" si="155"/>
        <v/>
      </c>
      <c r="CF142" s="9" t="str">
        <f t="shared" si="156"/>
        <v/>
      </c>
      <c r="CG142" s="9" t="str">
        <f t="shared" si="157"/>
        <v/>
      </c>
      <c r="CH142" s="9" t="str">
        <f t="shared" si="158"/>
        <v/>
      </c>
      <c r="CI142" s="9" t="str">
        <f t="shared" si="159"/>
        <v/>
      </c>
    </row>
    <row r="143" spans="1:87">
      <c r="A143" s="188"/>
      <c r="B143" s="57" t="str">
        <f>IF('Gene Table'!D142="","",'Gene Table'!D142)</f>
        <v>NM_022162</v>
      </c>
      <c r="C143" s="57" t="s">
        <v>1786</v>
      </c>
      <c r="D143" s="60">
        <f>IF(SUM('Test Sample Data'!D$3:D$98)&gt;10,IF(AND(ISNUMBER('Test Sample Data'!D142),'Test Sample Data'!D142&lt;$B$1, 'Test Sample Data'!D142&gt;0),'Test Sample Data'!D142,$B$1),"")</f>
        <v>24.53</v>
      </c>
      <c r="E143" s="60">
        <f>IF(SUM('Test Sample Data'!E$3:E$98)&gt;10,IF(AND(ISNUMBER('Test Sample Data'!E142),'Test Sample Data'!E142&lt;$B$1, 'Test Sample Data'!E142&gt;0),'Test Sample Data'!E142,$B$1),"")</f>
        <v>24.6</v>
      </c>
      <c r="F143" s="60">
        <f>IF(SUM('Test Sample Data'!F$3:F$98)&gt;10,IF(AND(ISNUMBER('Test Sample Data'!F142),'Test Sample Data'!F142&lt;$B$1, 'Test Sample Data'!F142&gt;0),'Test Sample Data'!F142,$B$1),"")</f>
        <v>24.49</v>
      </c>
      <c r="G143" s="60" t="str">
        <f>IF(SUM('Test Sample Data'!G$3:G$98)&gt;10,IF(AND(ISNUMBER('Test Sample Data'!G142),'Test Sample Data'!G142&lt;$B$1, 'Test Sample Data'!G142&gt;0),'Test Sample Data'!G142,$B$1),"")</f>
        <v/>
      </c>
      <c r="H143" s="60" t="str">
        <f>IF(SUM('Test Sample Data'!H$3:H$98)&gt;10,IF(AND(ISNUMBER('Test Sample Data'!H142),'Test Sample Data'!H142&lt;$B$1, 'Test Sample Data'!H142&gt;0),'Test Sample Data'!H142,$B$1),"")</f>
        <v/>
      </c>
      <c r="I143" s="60" t="str">
        <f>IF(SUM('Test Sample Data'!I$3:I$98)&gt;10,IF(AND(ISNUMBER('Test Sample Data'!I142),'Test Sample Data'!I142&lt;$B$1, 'Test Sample Data'!I142&gt;0),'Test Sample Data'!I142,$B$1),"")</f>
        <v/>
      </c>
      <c r="J143" s="60" t="str">
        <f>IF(SUM('Test Sample Data'!J$3:J$98)&gt;10,IF(AND(ISNUMBER('Test Sample Data'!J142),'Test Sample Data'!J142&lt;$B$1, 'Test Sample Data'!J142&gt;0),'Test Sample Data'!J142,$B$1),"")</f>
        <v/>
      </c>
      <c r="K143" s="60" t="str">
        <f>IF(SUM('Test Sample Data'!K$3:K$98)&gt;10,IF(AND(ISNUMBER('Test Sample Data'!K142),'Test Sample Data'!K142&lt;$B$1, 'Test Sample Data'!K142&gt;0),'Test Sample Data'!K142,$B$1),"")</f>
        <v/>
      </c>
      <c r="L143" s="60" t="str">
        <f>IF(SUM('Test Sample Data'!L$3:L$98)&gt;10,IF(AND(ISNUMBER('Test Sample Data'!L142),'Test Sample Data'!L142&lt;$B$1, 'Test Sample Data'!L142&gt;0),'Test Sample Data'!L142,$B$1),"")</f>
        <v/>
      </c>
      <c r="M143" s="60" t="str">
        <f>IF(SUM('Test Sample Data'!M$3:M$98)&gt;10,IF(AND(ISNUMBER('Test Sample Data'!M142),'Test Sample Data'!M142&lt;$B$1, 'Test Sample Data'!M142&gt;0),'Test Sample Data'!M142,$B$1),"")</f>
        <v/>
      </c>
      <c r="N143" s="60" t="str">
        <f>'Gene Table'!D142</f>
        <v>NM_022162</v>
      </c>
      <c r="O143" s="57" t="s">
        <v>1786</v>
      </c>
      <c r="P143" s="60">
        <f>IF(SUM('Control Sample Data'!D$3:D$98)&gt;10,IF(AND(ISNUMBER('Control Sample Data'!D142),'Control Sample Data'!D142&lt;$B$1, 'Control Sample Data'!D142&gt;0),'Control Sample Data'!D142,$B$1),"")</f>
        <v>26.42</v>
      </c>
      <c r="Q143" s="60">
        <f>IF(SUM('Control Sample Data'!E$3:E$98)&gt;10,IF(AND(ISNUMBER('Control Sample Data'!E142),'Control Sample Data'!E142&lt;$B$1, 'Control Sample Data'!E142&gt;0),'Control Sample Data'!E142,$B$1),"")</f>
        <v>26.48</v>
      </c>
      <c r="R143" s="60">
        <f>IF(SUM('Control Sample Data'!F$3:F$98)&gt;10,IF(AND(ISNUMBER('Control Sample Data'!F142),'Control Sample Data'!F142&lt;$B$1, 'Control Sample Data'!F142&gt;0),'Control Sample Data'!F142,$B$1),"")</f>
        <v>26.64</v>
      </c>
      <c r="S143" s="60" t="str">
        <f>IF(SUM('Control Sample Data'!G$3:G$98)&gt;10,IF(AND(ISNUMBER('Control Sample Data'!G142),'Control Sample Data'!G142&lt;$B$1, 'Control Sample Data'!G142&gt;0),'Control Sample Data'!G142,$B$1),"")</f>
        <v/>
      </c>
      <c r="T143" s="60" t="str">
        <f>IF(SUM('Control Sample Data'!H$3:H$98)&gt;10,IF(AND(ISNUMBER('Control Sample Data'!H142),'Control Sample Data'!H142&lt;$B$1, 'Control Sample Data'!H142&gt;0),'Control Sample Data'!H142,$B$1),"")</f>
        <v/>
      </c>
      <c r="U143" s="60" t="str">
        <f>IF(SUM('Control Sample Data'!I$3:I$98)&gt;10,IF(AND(ISNUMBER('Control Sample Data'!I142),'Control Sample Data'!I142&lt;$B$1, 'Control Sample Data'!I142&gt;0),'Control Sample Data'!I142,$B$1),"")</f>
        <v/>
      </c>
      <c r="V143" s="60" t="str">
        <f>IF(SUM('Control Sample Data'!J$3:J$98)&gt;10,IF(AND(ISNUMBER('Control Sample Data'!J142),'Control Sample Data'!J142&lt;$B$1, 'Control Sample Data'!J142&gt;0),'Control Sample Data'!J142,$B$1),"")</f>
        <v/>
      </c>
      <c r="W143" s="60" t="str">
        <f>IF(SUM('Control Sample Data'!K$3:K$98)&gt;10,IF(AND(ISNUMBER('Control Sample Data'!K142),'Control Sample Data'!K142&lt;$B$1, 'Control Sample Data'!K142&gt;0),'Control Sample Data'!K142,$B$1),"")</f>
        <v/>
      </c>
      <c r="X143" s="60" t="str">
        <f>IF(SUM('Control Sample Data'!L$3:L$98)&gt;10,IF(AND(ISNUMBER('Control Sample Data'!L142),'Control Sample Data'!L142&lt;$B$1, 'Control Sample Data'!L142&gt;0),'Control Sample Data'!L142,$B$1),"")</f>
        <v/>
      </c>
      <c r="Y143" s="60" t="str">
        <f>IF(SUM('Control Sample Data'!M$3:M$98)&gt;10,IF(AND(ISNUMBER('Control Sample Data'!M142),'Control Sample Data'!M142&lt;$B$1, 'Control Sample Data'!M142&gt;0),'Control Sample Data'!M142,$B$1),"")</f>
        <v/>
      </c>
      <c r="AT143" s="74">
        <f t="shared" si="130"/>
        <v>1.0116666666666703</v>
      </c>
      <c r="AU143" s="74">
        <f t="shared" si="131"/>
        <v>0.99333333333333229</v>
      </c>
      <c r="AV143" s="74">
        <f t="shared" si="132"/>
        <v>0.86666666666666359</v>
      </c>
      <c r="AW143" s="74" t="str">
        <f t="shared" si="133"/>
        <v/>
      </c>
      <c r="AX143" s="74" t="str">
        <f t="shared" si="134"/>
        <v/>
      </c>
      <c r="AY143" s="74" t="str">
        <f t="shared" si="135"/>
        <v/>
      </c>
      <c r="AZ143" s="74" t="str">
        <f t="shared" si="136"/>
        <v/>
      </c>
      <c r="BA143" s="74" t="str">
        <f t="shared" si="137"/>
        <v/>
      </c>
      <c r="BB143" s="74" t="str">
        <f t="shared" si="138"/>
        <v/>
      </c>
      <c r="BC143" s="74" t="str">
        <f t="shared" si="139"/>
        <v/>
      </c>
      <c r="BD143" s="74">
        <f t="shared" si="117"/>
        <v>2.6433333333333344</v>
      </c>
      <c r="BE143" s="74">
        <f t="shared" si="118"/>
        <v>2.1716666666666669</v>
      </c>
      <c r="BF143" s="74">
        <f t="shared" si="119"/>
        <v>2.2349999999999994</v>
      </c>
      <c r="BG143" s="74" t="str">
        <f t="shared" si="120"/>
        <v/>
      </c>
      <c r="BH143" s="74" t="str">
        <f t="shared" si="121"/>
        <v/>
      </c>
      <c r="BI143" s="74" t="str">
        <f t="shared" si="122"/>
        <v/>
      </c>
      <c r="BJ143" s="74" t="str">
        <f t="shared" si="123"/>
        <v/>
      </c>
      <c r="BK143" s="74" t="str">
        <f t="shared" si="124"/>
        <v/>
      </c>
      <c r="BL143" s="74" t="str">
        <f t="shared" si="125"/>
        <v/>
      </c>
      <c r="BM143" s="74" t="str">
        <f t="shared" si="126"/>
        <v/>
      </c>
      <c r="BN143" s="62">
        <f t="shared" si="127"/>
        <v>0.95722222222222209</v>
      </c>
      <c r="BO143" s="62">
        <f t="shared" si="128"/>
        <v>2.35</v>
      </c>
      <c r="BP143" s="9">
        <f t="shared" si="140"/>
        <v>0.49597294621483817</v>
      </c>
      <c r="BQ143" s="9">
        <f t="shared" si="141"/>
        <v>0.50231583720102724</v>
      </c>
      <c r="BR143" s="9">
        <f t="shared" si="142"/>
        <v>0.54841248984731417</v>
      </c>
      <c r="BS143" s="9" t="str">
        <f t="shared" si="143"/>
        <v/>
      </c>
      <c r="BT143" s="9" t="str">
        <f t="shared" si="144"/>
        <v/>
      </c>
      <c r="BU143" s="9" t="str">
        <f t="shared" si="145"/>
        <v/>
      </c>
      <c r="BV143" s="9" t="str">
        <f t="shared" si="146"/>
        <v/>
      </c>
      <c r="BW143" s="9" t="str">
        <f t="shared" si="147"/>
        <v/>
      </c>
      <c r="BX143" s="9" t="str">
        <f t="shared" si="148"/>
        <v/>
      </c>
      <c r="BY143" s="9" t="str">
        <f t="shared" si="149"/>
        <v/>
      </c>
      <c r="BZ143" s="9">
        <f t="shared" si="150"/>
        <v>0.1600579971438352</v>
      </c>
      <c r="CA143" s="9">
        <f t="shared" si="151"/>
        <v>0.22195411068214602</v>
      </c>
      <c r="CB143" s="9">
        <f t="shared" si="152"/>
        <v>0.21242124978466265</v>
      </c>
      <c r="CC143" s="9" t="str">
        <f t="shared" si="153"/>
        <v/>
      </c>
      <c r="CD143" s="9" t="str">
        <f t="shared" si="154"/>
        <v/>
      </c>
      <c r="CE143" s="9" t="str">
        <f t="shared" si="155"/>
        <v/>
      </c>
      <c r="CF143" s="9" t="str">
        <f t="shared" si="156"/>
        <v/>
      </c>
      <c r="CG143" s="9" t="str">
        <f t="shared" si="157"/>
        <v/>
      </c>
      <c r="CH143" s="9" t="str">
        <f t="shared" si="158"/>
        <v/>
      </c>
      <c r="CI143" s="9" t="str">
        <f t="shared" si="159"/>
        <v/>
      </c>
    </row>
    <row r="144" spans="1:87">
      <c r="A144" s="188"/>
      <c r="B144" s="57" t="str">
        <f>IF('Gene Table'!D143="","",'Gene Table'!D143)</f>
        <v>NM_000450</v>
      </c>
      <c r="C144" s="57" t="s">
        <v>1787</v>
      </c>
      <c r="D144" s="60">
        <f>IF(SUM('Test Sample Data'!D$3:D$98)&gt;10,IF(AND(ISNUMBER('Test Sample Data'!D143),'Test Sample Data'!D143&lt;$B$1, 'Test Sample Data'!D143&gt;0),'Test Sample Data'!D143,$B$1),"")</f>
        <v>23.24</v>
      </c>
      <c r="E144" s="60">
        <f>IF(SUM('Test Sample Data'!E$3:E$98)&gt;10,IF(AND(ISNUMBER('Test Sample Data'!E143),'Test Sample Data'!E143&lt;$B$1, 'Test Sample Data'!E143&gt;0),'Test Sample Data'!E143,$B$1),"")</f>
        <v>23.43</v>
      </c>
      <c r="F144" s="60">
        <f>IF(SUM('Test Sample Data'!F$3:F$98)&gt;10,IF(AND(ISNUMBER('Test Sample Data'!F143),'Test Sample Data'!F143&lt;$B$1, 'Test Sample Data'!F143&gt;0),'Test Sample Data'!F143,$B$1),"")</f>
        <v>23.33</v>
      </c>
      <c r="G144" s="60" t="str">
        <f>IF(SUM('Test Sample Data'!G$3:G$98)&gt;10,IF(AND(ISNUMBER('Test Sample Data'!G143),'Test Sample Data'!G143&lt;$B$1, 'Test Sample Data'!G143&gt;0),'Test Sample Data'!G143,$B$1),"")</f>
        <v/>
      </c>
      <c r="H144" s="60" t="str">
        <f>IF(SUM('Test Sample Data'!H$3:H$98)&gt;10,IF(AND(ISNUMBER('Test Sample Data'!H143),'Test Sample Data'!H143&lt;$B$1, 'Test Sample Data'!H143&gt;0),'Test Sample Data'!H143,$B$1),"")</f>
        <v/>
      </c>
      <c r="I144" s="60" t="str">
        <f>IF(SUM('Test Sample Data'!I$3:I$98)&gt;10,IF(AND(ISNUMBER('Test Sample Data'!I143),'Test Sample Data'!I143&lt;$B$1, 'Test Sample Data'!I143&gt;0),'Test Sample Data'!I143,$B$1),"")</f>
        <v/>
      </c>
      <c r="J144" s="60" t="str">
        <f>IF(SUM('Test Sample Data'!J$3:J$98)&gt;10,IF(AND(ISNUMBER('Test Sample Data'!J143),'Test Sample Data'!J143&lt;$B$1, 'Test Sample Data'!J143&gt;0),'Test Sample Data'!J143,$B$1),"")</f>
        <v/>
      </c>
      <c r="K144" s="60" t="str">
        <f>IF(SUM('Test Sample Data'!K$3:K$98)&gt;10,IF(AND(ISNUMBER('Test Sample Data'!K143),'Test Sample Data'!K143&lt;$B$1, 'Test Sample Data'!K143&gt;0),'Test Sample Data'!K143,$B$1),"")</f>
        <v/>
      </c>
      <c r="L144" s="60" t="str">
        <f>IF(SUM('Test Sample Data'!L$3:L$98)&gt;10,IF(AND(ISNUMBER('Test Sample Data'!L143),'Test Sample Data'!L143&lt;$B$1, 'Test Sample Data'!L143&gt;0),'Test Sample Data'!L143,$B$1),"")</f>
        <v/>
      </c>
      <c r="M144" s="60" t="str">
        <f>IF(SUM('Test Sample Data'!M$3:M$98)&gt;10,IF(AND(ISNUMBER('Test Sample Data'!M143),'Test Sample Data'!M143&lt;$B$1, 'Test Sample Data'!M143&gt;0),'Test Sample Data'!M143,$B$1),"")</f>
        <v/>
      </c>
      <c r="N144" s="60" t="str">
        <f>'Gene Table'!D143</f>
        <v>NM_000450</v>
      </c>
      <c r="O144" s="57" t="s">
        <v>1787</v>
      </c>
      <c r="P144" s="60">
        <f>IF(SUM('Control Sample Data'!D$3:D$98)&gt;10,IF(AND(ISNUMBER('Control Sample Data'!D143),'Control Sample Data'!D143&lt;$B$1, 'Control Sample Data'!D143&gt;0),'Control Sample Data'!D143,$B$1),"")</f>
        <v>27.97</v>
      </c>
      <c r="Q144" s="60">
        <f>IF(SUM('Control Sample Data'!E$3:E$98)&gt;10,IF(AND(ISNUMBER('Control Sample Data'!E143),'Control Sample Data'!E143&lt;$B$1, 'Control Sample Data'!E143&gt;0),'Control Sample Data'!E143,$B$1),"")</f>
        <v>28.17</v>
      </c>
      <c r="R144" s="60">
        <f>IF(SUM('Control Sample Data'!F$3:F$98)&gt;10,IF(AND(ISNUMBER('Control Sample Data'!F143),'Control Sample Data'!F143&lt;$B$1, 'Control Sample Data'!F143&gt;0),'Control Sample Data'!F143,$B$1),"")</f>
        <v>28.2</v>
      </c>
      <c r="S144" s="60" t="str">
        <f>IF(SUM('Control Sample Data'!G$3:G$98)&gt;10,IF(AND(ISNUMBER('Control Sample Data'!G143),'Control Sample Data'!G143&lt;$B$1, 'Control Sample Data'!G143&gt;0),'Control Sample Data'!G143,$B$1),"")</f>
        <v/>
      </c>
      <c r="T144" s="60" t="str">
        <f>IF(SUM('Control Sample Data'!H$3:H$98)&gt;10,IF(AND(ISNUMBER('Control Sample Data'!H143),'Control Sample Data'!H143&lt;$B$1, 'Control Sample Data'!H143&gt;0),'Control Sample Data'!H143,$B$1),"")</f>
        <v/>
      </c>
      <c r="U144" s="60" t="str">
        <f>IF(SUM('Control Sample Data'!I$3:I$98)&gt;10,IF(AND(ISNUMBER('Control Sample Data'!I143),'Control Sample Data'!I143&lt;$B$1, 'Control Sample Data'!I143&gt;0),'Control Sample Data'!I143,$B$1),"")</f>
        <v/>
      </c>
      <c r="V144" s="60" t="str">
        <f>IF(SUM('Control Sample Data'!J$3:J$98)&gt;10,IF(AND(ISNUMBER('Control Sample Data'!J143),'Control Sample Data'!J143&lt;$B$1, 'Control Sample Data'!J143&gt;0),'Control Sample Data'!J143,$B$1),"")</f>
        <v/>
      </c>
      <c r="W144" s="60" t="str">
        <f>IF(SUM('Control Sample Data'!K$3:K$98)&gt;10,IF(AND(ISNUMBER('Control Sample Data'!K143),'Control Sample Data'!K143&lt;$B$1, 'Control Sample Data'!K143&gt;0),'Control Sample Data'!K143,$B$1),"")</f>
        <v/>
      </c>
      <c r="X144" s="60" t="str">
        <f>IF(SUM('Control Sample Data'!L$3:L$98)&gt;10,IF(AND(ISNUMBER('Control Sample Data'!L143),'Control Sample Data'!L143&lt;$B$1, 'Control Sample Data'!L143&gt;0),'Control Sample Data'!L143,$B$1),"")</f>
        <v/>
      </c>
      <c r="Y144" s="60" t="str">
        <f>IF(SUM('Control Sample Data'!M$3:M$98)&gt;10,IF(AND(ISNUMBER('Control Sample Data'!M143),'Control Sample Data'!M143&lt;$B$1, 'Control Sample Data'!M143&gt;0),'Control Sample Data'!M143,$B$1),"")</f>
        <v/>
      </c>
      <c r="AT144" s="74">
        <f t="shared" si="130"/>
        <v>-0.27833333333333243</v>
      </c>
      <c r="AU144" s="74">
        <f t="shared" si="131"/>
        <v>-0.17666666666666941</v>
      </c>
      <c r="AV144" s="74">
        <f t="shared" si="132"/>
        <v>-0.29333333333333655</v>
      </c>
      <c r="AW144" s="74" t="str">
        <f t="shared" si="133"/>
        <v/>
      </c>
      <c r="AX144" s="74" t="str">
        <f t="shared" si="134"/>
        <v/>
      </c>
      <c r="AY144" s="74" t="str">
        <f t="shared" si="135"/>
        <v/>
      </c>
      <c r="AZ144" s="74" t="str">
        <f t="shared" si="136"/>
        <v/>
      </c>
      <c r="BA144" s="74" t="str">
        <f t="shared" si="137"/>
        <v/>
      </c>
      <c r="BB144" s="74" t="str">
        <f t="shared" si="138"/>
        <v/>
      </c>
      <c r="BC144" s="74" t="str">
        <f t="shared" si="139"/>
        <v/>
      </c>
      <c r="BD144" s="74">
        <f t="shared" si="117"/>
        <v>4.1933333333333316</v>
      </c>
      <c r="BE144" s="74">
        <f t="shared" si="118"/>
        <v>3.8616666666666681</v>
      </c>
      <c r="BF144" s="74">
        <f t="shared" si="119"/>
        <v>3.7949999999999982</v>
      </c>
      <c r="BG144" s="74" t="str">
        <f t="shared" si="120"/>
        <v/>
      </c>
      <c r="BH144" s="74" t="str">
        <f t="shared" si="121"/>
        <v/>
      </c>
      <c r="BI144" s="74" t="str">
        <f t="shared" si="122"/>
        <v/>
      </c>
      <c r="BJ144" s="74" t="str">
        <f t="shared" si="123"/>
        <v/>
      </c>
      <c r="BK144" s="74" t="str">
        <f t="shared" si="124"/>
        <v/>
      </c>
      <c r="BL144" s="74" t="str">
        <f t="shared" si="125"/>
        <v/>
      </c>
      <c r="BM144" s="74" t="str">
        <f t="shared" si="126"/>
        <v/>
      </c>
      <c r="BN144" s="62">
        <f t="shared" si="127"/>
        <v>-0.24944444444444613</v>
      </c>
      <c r="BO144" s="62">
        <f t="shared" si="128"/>
        <v>3.9499999999999993</v>
      </c>
      <c r="BP144" s="9">
        <f t="shared" si="140"/>
        <v>1.2127930013757287</v>
      </c>
      <c r="BQ144" s="9">
        <f t="shared" si="141"/>
        <v>1.1302693892731581</v>
      </c>
      <c r="BR144" s="9">
        <f t="shared" si="142"/>
        <v>1.2254684425291322</v>
      </c>
      <c r="BS144" s="9" t="str">
        <f t="shared" si="143"/>
        <v/>
      </c>
      <c r="BT144" s="9" t="str">
        <f t="shared" si="144"/>
        <v/>
      </c>
      <c r="BU144" s="9" t="str">
        <f t="shared" si="145"/>
        <v/>
      </c>
      <c r="BV144" s="9" t="str">
        <f t="shared" si="146"/>
        <v/>
      </c>
      <c r="BW144" s="9" t="str">
        <f t="shared" si="147"/>
        <v/>
      </c>
      <c r="BX144" s="9" t="str">
        <f t="shared" si="148"/>
        <v/>
      </c>
      <c r="BY144" s="9" t="str">
        <f t="shared" si="149"/>
        <v/>
      </c>
      <c r="BZ144" s="9">
        <f t="shared" si="150"/>
        <v>5.4661416878489848E-2</v>
      </c>
      <c r="CA144" s="9">
        <f t="shared" si="151"/>
        <v>6.8789555011441572E-2</v>
      </c>
      <c r="CB144" s="9">
        <f t="shared" si="152"/>
        <v>7.2042896674929122E-2</v>
      </c>
      <c r="CC144" s="9" t="str">
        <f t="shared" si="153"/>
        <v/>
      </c>
      <c r="CD144" s="9" t="str">
        <f t="shared" si="154"/>
        <v/>
      </c>
      <c r="CE144" s="9" t="str">
        <f t="shared" si="155"/>
        <v/>
      </c>
      <c r="CF144" s="9" t="str">
        <f t="shared" si="156"/>
        <v/>
      </c>
      <c r="CG144" s="9" t="str">
        <f t="shared" si="157"/>
        <v/>
      </c>
      <c r="CH144" s="9" t="str">
        <f t="shared" si="158"/>
        <v/>
      </c>
      <c r="CI144" s="9" t="str">
        <f t="shared" si="159"/>
        <v/>
      </c>
    </row>
    <row r="145" spans="1:87">
      <c r="A145" s="188"/>
      <c r="B145" s="57" t="str">
        <f>IF('Gene Table'!D144="","",'Gene Table'!D144)</f>
        <v>NM_002957</v>
      </c>
      <c r="C145" s="57" t="s">
        <v>1788</v>
      </c>
      <c r="D145" s="60">
        <f>IF(SUM('Test Sample Data'!D$3:D$98)&gt;10,IF(AND(ISNUMBER('Test Sample Data'!D144),'Test Sample Data'!D144&lt;$B$1, 'Test Sample Data'!D144&gt;0),'Test Sample Data'!D144,$B$1),"")</f>
        <v>23.31</v>
      </c>
      <c r="E145" s="60">
        <f>IF(SUM('Test Sample Data'!E$3:E$98)&gt;10,IF(AND(ISNUMBER('Test Sample Data'!E144),'Test Sample Data'!E144&lt;$B$1, 'Test Sample Data'!E144&gt;0),'Test Sample Data'!E144,$B$1),"")</f>
        <v>23.59</v>
      </c>
      <c r="F145" s="60">
        <f>IF(SUM('Test Sample Data'!F$3:F$98)&gt;10,IF(AND(ISNUMBER('Test Sample Data'!F144),'Test Sample Data'!F144&lt;$B$1, 'Test Sample Data'!F144&gt;0),'Test Sample Data'!F144,$B$1),"")</f>
        <v>23.62</v>
      </c>
      <c r="G145" s="60" t="str">
        <f>IF(SUM('Test Sample Data'!G$3:G$98)&gt;10,IF(AND(ISNUMBER('Test Sample Data'!G144),'Test Sample Data'!G144&lt;$B$1, 'Test Sample Data'!G144&gt;0),'Test Sample Data'!G144,$B$1),"")</f>
        <v/>
      </c>
      <c r="H145" s="60" t="str">
        <f>IF(SUM('Test Sample Data'!H$3:H$98)&gt;10,IF(AND(ISNUMBER('Test Sample Data'!H144),'Test Sample Data'!H144&lt;$B$1, 'Test Sample Data'!H144&gt;0),'Test Sample Data'!H144,$B$1),"")</f>
        <v/>
      </c>
      <c r="I145" s="60" t="str">
        <f>IF(SUM('Test Sample Data'!I$3:I$98)&gt;10,IF(AND(ISNUMBER('Test Sample Data'!I144),'Test Sample Data'!I144&lt;$B$1, 'Test Sample Data'!I144&gt;0),'Test Sample Data'!I144,$B$1),"")</f>
        <v/>
      </c>
      <c r="J145" s="60" t="str">
        <f>IF(SUM('Test Sample Data'!J$3:J$98)&gt;10,IF(AND(ISNUMBER('Test Sample Data'!J144),'Test Sample Data'!J144&lt;$B$1, 'Test Sample Data'!J144&gt;0),'Test Sample Data'!J144,$B$1),"")</f>
        <v/>
      </c>
      <c r="K145" s="60" t="str">
        <f>IF(SUM('Test Sample Data'!K$3:K$98)&gt;10,IF(AND(ISNUMBER('Test Sample Data'!K144),'Test Sample Data'!K144&lt;$B$1, 'Test Sample Data'!K144&gt;0),'Test Sample Data'!K144,$B$1),"")</f>
        <v/>
      </c>
      <c r="L145" s="60" t="str">
        <f>IF(SUM('Test Sample Data'!L$3:L$98)&gt;10,IF(AND(ISNUMBER('Test Sample Data'!L144),'Test Sample Data'!L144&lt;$B$1, 'Test Sample Data'!L144&gt;0),'Test Sample Data'!L144,$B$1),"")</f>
        <v/>
      </c>
      <c r="M145" s="60" t="str">
        <f>IF(SUM('Test Sample Data'!M$3:M$98)&gt;10,IF(AND(ISNUMBER('Test Sample Data'!M144),'Test Sample Data'!M144&lt;$B$1, 'Test Sample Data'!M144&gt;0),'Test Sample Data'!M144,$B$1),"")</f>
        <v/>
      </c>
      <c r="N145" s="60" t="str">
        <f>'Gene Table'!D144</f>
        <v>NM_002957</v>
      </c>
      <c r="O145" s="57" t="s">
        <v>1788</v>
      </c>
      <c r="P145" s="60">
        <f>IF(SUM('Control Sample Data'!D$3:D$98)&gt;10,IF(AND(ISNUMBER('Control Sample Data'!D144),'Control Sample Data'!D144&lt;$B$1, 'Control Sample Data'!D144&gt;0),'Control Sample Data'!D144,$B$1),"")</f>
        <v>30.96</v>
      </c>
      <c r="Q145" s="60">
        <f>IF(SUM('Control Sample Data'!E$3:E$98)&gt;10,IF(AND(ISNUMBER('Control Sample Data'!E144),'Control Sample Data'!E144&lt;$B$1, 'Control Sample Data'!E144&gt;0),'Control Sample Data'!E144,$B$1),"")</f>
        <v>31.41</v>
      </c>
      <c r="R145" s="60">
        <f>IF(SUM('Control Sample Data'!F$3:F$98)&gt;10,IF(AND(ISNUMBER('Control Sample Data'!F144),'Control Sample Data'!F144&lt;$B$1, 'Control Sample Data'!F144&gt;0),'Control Sample Data'!F144,$B$1),"")</f>
        <v>31.39</v>
      </c>
      <c r="S145" s="60" t="str">
        <f>IF(SUM('Control Sample Data'!G$3:G$98)&gt;10,IF(AND(ISNUMBER('Control Sample Data'!G144),'Control Sample Data'!G144&lt;$B$1, 'Control Sample Data'!G144&gt;0),'Control Sample Data'!G144,$B$1),"")</f>
        <v/>
      </c>
      <c r="T145" s="60" t="str">
        <f>IF(SUM('Control Sample Data'!H$3:H$98)&gt;10,IF(AND(ISNUMBER('Control Sample Data'!H144),'Control Sample Data'!H144&lt;$B$1, 'Control Sample Data'!H144&gt;0),'Control Sample Data'!H144,$B$1),"")</f>
        <v/>
      </c>
      <c r="U145" s="60" t="str">
        <f>IF(SUM('Control Sample Data'!I$3:I$98)&gt;10,IF(AND(ISNUMBER('Control Sample Data'!I144),'Control Sample Data'!I144&lt;$B$1, 'Control Sample Data'!I144&gt;0),'Control Sample Data'!I144,$B$1),"")</f>
        <v/>
      </c>
      <c r="V145" s="60" t="str">
        <f>IF(SUM('Control Sample Data'!J$3:J$98)&gt;10,IF(AND(ISNUMBER('Control Sample Data'!J144),'Control Sample Data'!J144&lt;$B$1, 'Control Sample Data'!J144&gt;0),'Control Sample Data'!J144,$B$1),"")</f>
        <v/>
      </c>
      <c r="W145" s="60" t="str">
        <f>IF(SUM('Control Sample Data'!K$3:K$98)&gt;10,IF(AND(ISNUMBER('Control Sample Data'!K144),'Control Sample Data'!K144&lt;$B$1, 'Control Sample Data'!K144&gt;0),'Control Sample Data'!K144,$B$1),"")</f>
        <v/>
      </c>
      <c r="X145" s="60" t="str">
        <f>IF(SUM('Control Sample Data'!L$3:L$98)&gt;10,IF(AND(ISNUMBER('Control Sample Data'!L144),'Control Sample Data'!L144&lt;$B$1, 'Control Sample Data'!L144&gt;0),'Control Sample Data'!L144,$B$1),"")</f>
        <v/>
      </c>
      <c r="Y145" s="60" t="str">
        <f>IF(SUM('Control Sample Data'!M$3:M$98)&gt;10,IF(AND(ISNUMBER('Control Sample Data'!M144),'Control Sample Data'!M144&lt;$B$1, 'Control Sample Data'!M144&gt;0),'Control Sample Data'!M144,$B$1),"")</f>
        <v/>
      </c>
      <c r="AT145" s="74">
        <f t="shared" si="130"/>
        <v>-0.20833333333333215</v>
      </c>
      <c r="AU145" s="74">
        <f t="shared" si="131"/>
        <v>-1.6666666666669272E-2</v>
      </c>
      <c r="AV145" s="74">
        <f t="shared" si="132"/>
        <v>-3.3333333333338544E-3</v>
      </c>
      <c r="AW145" s="74" t="str">
        <f t="shared" si="133"/>
        <v/>
      </c>
      <c r="AX145" s="74" t="str">
        <f t="shared" si="134"/>
        <v/>
      </c>
      <c r="AY145" s="74" t="str">
        <f t="shared" si="135"/>
        <v/>
      </c>
      <c r="AZ145" s="74" t="str">
        <f t="shared" si="136"/>
        <v/>
      </c>
      <c r="BA145" s="74" t="str">
        <f t="shared" si="137"/>
        <v/>
      </c>
      <c r="BB145" s="74" t="str">
        <f t="shared" si="138"/>
        <v/>
      </c>
      <c r="BC145" s="74" t="str">
        <f t="shared" si="139"/>
        <v/>
      </c>
      <c r="BD145" s="74">
        <f t="shared" si="117"/>
        <v>7.1833333333333336</v>
      </c>
      <c r="BE145" s="74">
        <f t="shared" si="118"/>
        <v>7.1016666666666666</v>
      </c>
      <c r="BF145" s="74">
        <f t="shared" si="119"/>
        <v>6.9849999999999994</v>
      </c>
      <c r="BG145" s="74" t="str">
        <f t="shared" si="120"/>
        <v/>
      </c>
      <c r="BH145" s="74" t="str">
        <f t="shared" si="121"/>
        <v/>
      </c>
      <c r="BI145" s="74" t="str">
        <f t="shared" si="122"/>
        <v/>
      </c>
      <c r="BJ145" s="74" t="str">
        <f t="shared" si="123"/>
        <v/>
      </c>
      <c r="BK145" s="74" t="str">
        <f t="shared" si="124"/>
        <v/>
      </c>
      <c r="BL145" s="74" t="str">
        <f t="shared" si="125"/>
        <v/>
      </c>
      <c r="BM145" s="74" t="str">
        <f t="shared" si="126"/>
        <v/>
      </c>
      <c r="BN145" s="62">
        <f t="shared" si="127"/>
        <v>-7.6111111111111754E-2</v>
      </c>
      <c r="BO145" s="62">
        <f t="shared" si="128"/>
        <v>7.09</v>
      </c>
      <c r="BP145" s="9">
        <f t="shared" si="140"/>
        <v>1.155352696872272</v>
      </c>
      <c r="BQ145" s="9">
        <f t="shared" si="141"/>
        <v>1.0116194403019243</v>
      </c>
      <c r="BR145" s="9">
        <f t="shared" si="142"/>
        <v>1.0023131618421732</v>
      </c>
      <c r="BS145" s="9" t="str">
        <f t="shared" si="143"/>
        <v/>
      </c>
      <c r="BT145" s="9" t="str">
        <f t="shared" si="144"/>
        <v/>
      </c>
      <c r="BU145" s="9" t="str">
        <f t="shared" si="145"/>
        <v/>
      </c>
      <c r="BV145" s="9" t="str">
        <f t="shared" si="146"/>
        <v/>
      </c>
      <c r="BW145" s="9" t="str">
        <f t="shared" si="147"/>
        <v/>
      </c>
      <c r="BX145" s="9" t="str">
        <f t="shared" si="148"/>
        <v/>
      </c>
      <c r="BY145" s="9" t="str">
        <f t="shared" si="149"/>
        <v/>
      </c>
      <c r="BZ145" s="9">
        <f t="shared" si="150"/>
        <v>6.8802021374699098E-3</v>
      </c>
      <c r="CA145" s="9">
        <f t="shared" si="151"/>
        <v>7.2809041556803015E-3</v>
      </c>
      <c r="CB145" s="9">
        <f t="shared" si="152"/>
        <v>7.8941519256778437E-3</v>
      </c>
      <c r="CC145" s="9" t="str">
        <f t="shared" si="153"/>
        <v/>
      </c>
      <c r="CD145" s="9" t="str">
        <f t="shared" si="154"/>
        <v/>
      </c>
      <c r="CE145" s="9" t="str">
        <f t="shared" si="155"/>
        <v/>
      </c>
      <c r="CF145" s="9" t="str">
        <f t="shared" si="156"/>
        <v/>
      </c>
      <c r="CG145" s="9" t="str">
        <f t="shared" si="157"/>
        <v/>
      </c>
      <c r="CH145" s="9" t="str">
        <f t="shared" si="158"/>
        <v/>
      </c>
      <c r="CI145" s="9" t="str">
        <f t="shared" si="159"/>
        <v/>
      </c>
    </row>
    <row r="146" spans="1:87">
      <c r="A146" s="188"/>
      <c r="B146" s="57" t="str">
        <f>IF('Gene Table'!D145="","",'Gene Table'!D145)</f>
        <v>NM_002894</v>
      </c>
      <c r="C146" s="57" t="s">
        <v>1789</v>
      </c>
      <c r="D146" s="60">
        <f>IF(SUM('Test Sample Data'!D$3:D$98)&gt;10,IF(AND(ISNUMBER('Test Sample Data'!D145),'Test Sample Data'!D145&lt;$B$1, 'Test Sample Data'!D145&gt;0),'Test Sample Data'!D145,$B$1),"")</f>
        <v>26.2</v>
      </c>
      <c r="E146" s="60">
        <f>IF(SUM('Test Sample Data'!E$3:E$98)&gt;10,IF(AND(ISNUMBER('Test Sample Data'!E145),'Test Sample Data'!E145&lt;$B$1, 'Test Sample Data'!E145&gt;0),'Test Sample Data'!E145,$B$1),"")</f>
        <v>26.22</v>
      </c>
      <c r="F146" s="60">
        <f>IF(SUM('Test Sample Data'!F$3:F$98)&gt;10,IF(AND(ISNUMBER('Test Sample Data'!F145),'Test Sample Data'!F145&lt;$B$1, 'Test Sample Data'!F145&gt;0),'Test Sample Data'!F145,$B$1),"")</f>
        <v>26.15</v>
      </c>
      <c r="G146" s="60" t="str">
        <f>IF(SUM('Test Sample Data'!G$3:G$98)&gt;10,IF(AND(ISNUMBER('Test Sample Data'!G145),'Test Sample Data'!G145&lt;$B$1, 'Test Sample Data'!G145&gt;0),'Test Sample Data'!G145,$B$1),"")</f>
        <v/>
      </c>
      <c r="H146" s="60" t="str">
        <f>IF(SUM('Test Sample Data'!H$3:H$98)&gt;10,IF(AND(ISNUMBER('Test Sample Data'!H145),'Test Sample Data'!H145&lt;$B$1, 'Test Sample Data'!H145&gt;0),'Test Sample Data'!H145,$B$1),"")</f>
        <v/>
      </c>
      <c r="I146" s="60" t="str">
        <f>IF(SUM('Test Sample Data'!I$3:I$98)&gt;10,IF(AND(ISNUMBER('Test Sample Data'!I145),'Test Sample Data'!I145&lt;$B$1, 'Test Sample Data'!I145&gt;0),'Test Sample Data'!I145,$B$1),"")</f>
        <v/>
      </c>
      <c r="J146" s="60" t="str">
        <f>IF(SUM('Test Sample Data'!J$3:J$98)&gt;10,IF(AND(ISNUMBER('Test Sample Data'!J145),'Test Sample Data'!J145&lt;$B$1, 'Test Sample Data'!J145&gt;0),'Test Sample Data'!J145,$B$1),"")</f>
        <v/>
      </c>
      <c r="K146" s="60" t="str">
        <f>IF(SUM('Test Sample Data'!K$3:K$98)&gt;10,IF(AND(ISNUMBER('Test Sample Data'!K145),'Test Sample Data'!K145&lt;$B$1, 'Test Sample Data'!K145&gt;0),'Test Sample Data'!K145,$B$1),"")</f>
        <v/>
      </c>
      <c r="L146" s="60" t="str">
        <f>IF(SUM('Test Sample Data'!L$3:L$98)&gt;10,IF(AND(ISNUMBER('Test Sample Data'!L145),'Test Sample Data'!L145&lt;$B$1, 'Test Sample Data'!L145&gt;0),'Test Sample Data'!L145,$B$1),"")</f>
        <v/>
      </c>
      <c r="M146" s="60" t="str">
        <f>IF(SUM('Test Sample Data'!M$3:M$98)&gt;10,IF(AND(ISNUMBER('Test Sample Data'!M145),'Test Sample Data'!M145&lt;$B$1, 'Test Sample Data'!M145&gt;0),'Test Sample Data'!M145,$B$1),"")</f>
        <v/>
      </c>
      <c r="N146" s="60" t="str">
        <f>'Gene Table'!D145</f>
        <v>NM_002894</v>
      </c>
      <c r="O146" s="57" t="s">
        <v>1789</v>
      </c>
      <c r="P146" s="60">
        <f>IF(SUM('Control Sample Data'!D$3:D$98)&gt;10,IF(AND(ISNUMBER('Control Sample Data'!D145),'Control Sample Data'!D145&lt;$B$1, 'Control Sample Data'!D145&gt;0),'Control Sample Data'!D145,$B$1),"")</f>
        <v>25.21</v>
      </c>
      <c r="Q146" s="60">
        <f>IF(SUM('Control Sample Data'!E$3:E$98)&gt;10,IF(AND(ISNUMBER('Control Sample Data'!E145),'Control Sample Data'!E145&lt;$B$1, 'Control Sample Data'!E145&gt;0),'Control Sample Data'!E145,$B$1),"")</f>
        <v>25.34</v>
      </c>
      <c r="R146" s="60">
        <f>IF(SUM('Control Sample Data'!F$3:F$98)&gt;10,IF(AND(ISNUMBER('Control Sample Data'!F145),'Control Sample Data'!F145&lt;$B$1, 'Control Sample Data'!F145&gt;0),'Control Sample Data'!F145,$B$1),"")</f>
        <v>25.45</v>
      </c>
      <c r="S146" s="60" t="str">
        <f>IF(SUM('Control Sample Data'!G$3:G$98)&gt;10,IF(AND(ISNUMBER('Control Sample Data'!G145),'Control Sample Data'!G145&lt;$B$1, 'Control Sample Data'!G145&gt;0),'Control Sample Data'!G145,$B$1),"")</f>
        <v/>
      </c>
      <c r="T146" s="60" t="str">
        <f>IF(SUM('Control Sample Data'!H$3:H$98)&gt;10,IF(AND(ISNUMBER('Control Sample Data'!H145),'Control Sample Data'!H145&lt;$B$1, 'Control Sample Data'!H145&gt;0),'Control Sample Data'!H145,$B$1),"")</f>
        <v/>
      </c>
      <c r="U146" s="60" t="str">
        <f>IF(SUM('Control Sample Data'!I$3:I$98)&gt;10,IF(AND(ISNUMBER('Control Sample Data'!I145),'Control Sample Data'!I145&lt;$B$1, 'Control Sample Data'!I145&gt;0),'Control Sample Data'!I145,$B$1),"")</f>
        <v/>
      </c>
      <c r="V146" s="60" t="str">
        <f>IF(SUM('Control Sample Data'!J$3:J$98)&gt;10,IF(AND(ISNUMBER('Control Sample Data'!J145),'Control Sample Data'!J145&lt;$B$1, 'Control Sample Data'!J145&gt;0),'Control Sample Data'!J145,$B$1),"")</f>
        <v/>
      </c>
      <c r="W146" s="60" t="str">
        <f>IF(SUM('Control Sample Data'!K$3:K$98)&gt;10,IF(AND(ISNUMBER('Control Sample Data'!K145),'Control Sample Data'!K145&lt;$B$1, 'Control Sample Data'!K145&gt;0),'Control Sample Data'!K145,$B$1),"")</f>
        <v/>
      </c>
      <c r="X146" s="60" t="str">
        <f>IF(SUM('Control Sample Data'!L$3:L$98)&gt;10,IF(AND(ISNUMBER('Control Sample Data'!L145),'Control Sample Data'!L145&lt;$B$1, 'Control Sample Data'!L145&gt;0),'Control Sample Data'!L145,$B$1),"")</f>
        <v/>
      </c>
      <c r="Y146" s="60" t="str">
        <f>IF(SUM('Control Sample Data'!M$3:M$98)&gt;10,IF(AND(ISNUMBER('Control Sample Data'!M145),'Control Sample Data'!M145&lt;$B$1, 'Control Sample Data'!M145&gt;0),'Control Sample Data'!M145,$B$1),"")</f>
        <v/>
      </c>
      <c r="AT146" s="74">
        <f t="shared" si="130"/>
        <v>2.6816666666666684</v>
      </c>
      <c r="AU146" s="74">
        <f t="shared" si="131"/>
        <v>2.6133333333333297</v>
      </c>
      <c r="AV146" s="74">
        <f t="shared" si="132"/>
        <v>2.5266666666666637</v>
      </c>
      <c r="AW146" s="74" t="str">
        <f t="shared" si="133"/>
        <v/>
      </c>
      <c r="AX146" s="74" t="str">
        <f t="shared" si="134"/>
        <v/>
      </c>
      <c r="AY146" s="74" t="str">
        <f t="shared" si="135"/>
        <v/>
      </c>
      <c r="AZ146" s="74" t="str">
        <f t="shared" si="136"/>
        <v/>
      </c>
      <c r="BA146" s="74" t="str">
        <f t="shared" si="137"/>
        <v/>
      </c>
      <c r="BB146" s="74" t="str">
        <f t="shared" si="138"/>
        <v/>
      </c>
      <c r="BC146" s="74" t="str">
        <f t="shared" si="139"/>
        <v/>
      </c>
      <c r="BD146" s="74">
        <f t="shared" si="117"/>
        <v>1.4333333333333336</v>
      </c>
      <c r="BE146" s="74">
        <f t="shared" si="118"/>
        <v>1.0316666666666663</v>
      </c>
      <c r="BF146" s="74">
        <f t="shared" si="119"/>
        <v>1.0449999999999982</v>
      </c>
      <c r="BG146" s="74" t="str">
        <f t="shared" si="120"/>
        <v/>
      </c>
      <c r="BH146" s="74" t="str">
        <f t="shared" si="121"/>
        <v/>
      </c>
      <c r="BI146" s="74" t="str">
        <f t="shared" si="122"/>
        <v/>
      </c>
      <c r="BJ146" s="74" t="str">
        <f t="shared" si="123"/>
        <v/>
      </c>
      <c r="BK146" s="74" t="str">
        <f t="shared" si="124"/>
        <v/>
      </c>
      <c r="BL146" s="74" t="str">
        <f t="shared" si="125"/>
        <v/>
      </c>
      <c r="BM146" s="74" t="str">
        <f t="shared" si="126"/>
        <v/>
      </c>
      <c r="BN146" s="62">
        <f t="shared" si="127"/>
        <v>2.6072222222222208</v>
      </c>
      <c r="BO146" s="62">
        <f t="shared" si="128"/>
        <v>1.1699999999999993</v>
      </c>
      <c r="BP146" s="9">
        <f t="shared" si="140"/>
        <v>0.15586115669826198</v>
      </c>
      <c r="BQ146" s="9">
        <f t="shared" si="141"/>
        <v>0.16342115590026357</v>
      </c>
      <c r="BR146" s="9">
        <f t="shared" si="142"/>
        <v>0.17353918130997426</v>
      </c>
      <c r="BS146" s="9" t="str">
        <f t="shared" si="143"/>
        <v/>
      </c>
      <c r="BT146" s="9" t="str">
        <f t="shared" si="144"/>
        <v/>
      </c>
      <c r="BU146" s="9" t="str">
        <f t="shared" si="145"/>
        <v/>
      </c>
      <c r="BV146" s="9" t="str">
        <f t="shared" si="146"/>
        <v/>
      </c>
      <c r="BW146" s="9" t="str">
        <f t="shared" si="147"/>
        <v/>
      </c>
      <c r="BX146" s="9" t="str">
        <f t="shared" si="148"/>
        <v/>
      </c>
      <c r="BY146" s="9" t="str">
        <f t="shared" si="149"/>
        <v/>
      </c>
      <c r="BZ146" s="9">
        <f t="shared" si="150"/>
        <v>0.37027438807164098</v>
      </c>
      <c r="CA146" s="9">
        <f t="shared" si="151"/>
        <v>0.48914474010100062</v>
      </c>
      <c r="CB146" s="9">
        <f t="shared" si="152"/>
        <v>0.48464490846753305</v>
      </c>
      <c r="CC146" s="9" t="str">
        <f t="shared" si="153"/>
        <v/>
      </c>
      <c r="CD146" s="9" t="str">
        <f t="shared" si="154"/>
        <v/>
      </c>
      <c r="CE146" s="9" t="str">
        <f t="shared" si="155"/>
        <v/>
      </c>
      <c r="CF146" s="9" t="str">
        <f t="shared" si="156"/>
        <v/>
      </c>
      <c r="CG146" s="9" t="str">
        <f t="shared" si="157"/>
        <v/>
      </c>
      <c r="CH146" s="9" t="str">
        <f t="shared" si="158"/>
        <v/>
      </c>
      <c r="CI146" s="9" t="str">
        <f t="shared" si="159"/>
        <v/>
      </c>
    </row>
    <row r="147" spans="1:87">
      <c r="A147" s="188"/>
      <c r="B147" s="57" t="str">
        <f>IF('Gene Table'!D146="","",'Gene Table'!D146)</f>
        <v>NM_002890</v>
      </c>
      <c r="C147" s="57" t="s">
        <v>1790</v>
      </c>
      <c r="D147" s="60">
        <f>IF(SUM('Test Sample Data'!D$3:D$98)&gt;10,IF(AND(ISNUMBER('Test Sample Data'!D146),'Test Sample Data'!D146&lt;$B$1, 'Test Sample Data'!D146&gt;0),'Test Sample Data'!D146,$B$1),"")</f>
        <v>25.11</v>
      </c>
      <c r="E147" s="60">
        <f>IF(SUM('Test Sample Data'!E$3:E$98)&gt;10,IF(AND(ISNUMBER('Test Sample Data'!E146),'Test Sample Data'!E146&lt;$B$1, 'Test Sample Data'!E146&gt;0),'Test Sample Data'!E146,$B$1),"")</f>
        <v>25.27</v>
      </c>
      <c r="F147" s="60">
        <f>IF(SUM('Test Sample Data'!F$3:F$98)&gt;10,IF(AND(ISNUMBER('Test Sample Data'!F146),'Test Sample Data'!F146&lt;$B$1, 'Test Sample Data'!F146&gt;0),'Test Sample Data'!F146,$B$1),"")</f>
        <v>25.22</v>
      </c>
      <c r="G147" s="60" t="str">
        <f>IF(SUM('Test Sample Data'!G$3:G$98)&gt;10,IF(AND(ISNUMBER('Test Sample Data'!G146),'Test Sample Data'!G146&lt;$B$1, 'Test Sample Data'!G146&gt;0),'Test Sample Data'!G146,$B$1),"")</f>
        <v/>
      </c>
      <c r="H147" s="60" t="str">
        <f>IF(SUM('Test Sample Data'!H$3:H$98)&gt;10,IF(AND(ISNUMBER('Test Sample Data'!H146),'Test Sample Data'!H146&lt;$B$1, 'Test Sample Data'!H146&gt;0),'Test Sample Data'!H146,$B$1),"")</f>
        <v/>
      </c>
      <c r="I147" s="60" t="str">
        <f>IF(SUM('Test Sample Data'!I$3:I$98)&gt;10,IF(AND(ISNUMBER('Test Sample Data'!I146),'Test Sample Data'!I146&lt;$B$1, 'Test Sample Data'!I146&gt;0),'Test Sample Data'!I146,$B$1),"")</f>
        <v/>
      </c>
      <c r="J147" s="60" t="str">
        <f>IF(SUM('Test Sample Data'!J$3:J$98)&gt;10,IF(AND(ISNUMBER('Test Sample Data'!J146),'Test Sample Data'!J146&lt;$B$1, 'Test Sample Data'!J146&gt;0),'Test Sample Data'!J146,$B$1),"")</f>
        <v/>
      </c>
      <c r="K147" s="60" t="str">
        <f>IF(SUM('Test Sample Data'!K$3:K$98)&gt;10,IF(AND(ISNUMBER('Test Sample Data'!K146),'Test Sample Data'!K146&lt;$B$1, 'Test Sample Data'!K146&gt;0),'Test Sample Data'!K146,$B$1),"")</f>
        <v/>
      </c>
      <c r="L147" s="60" t="str">
        <f>IF(SUM('Test Sample Data'!L$3:L$98)&gt;10,IF(AND(ISNUMBER('Test Sample Data'!L146),'Test Sample Data'!L146&lt;$B$1, 'Test Sample Data'!L146&gt;0),'Test Sample Data'!L146,$B$1),"")</f>
        <v/>
      </c>
      <c r="M147" s="60" t="str">
        <f>IF(SUM('Test Sample Data'!M$3:M$98)&gt;10,IF(AND(ISNUMBER('Test Sample Data'!M146),'Test Sample Data'!M146&lt;$B$1, 'Test Sample Data'!M146&gt;0),'Test Sample Data'!M146,$B$1),"")</f>
        <v/>
      </c>
      <c r="N147" s="60" t="str">
        <f>'Gene Table'!D146</f>
        <v>NM_002890</v>
      </c>
      <c r="O147" s="57" t="s">
        <v>1790</v>
      </c>
      <c r="P147" s="60">
        <f>IF(SUM('Control Sample Data'!D$3:D$98)&gt;10,IF(AND(ISNUMBER('Control Sample Data'!D146),'Control Sample Data'!D146&lt;$B$1, 'Control Sample Data'!D146&gt;0),'Control Sample Data'!D146,$B$1),"")</f>
        <v>29.12</v>
      </c>
      <c r="Q147" s="60">
        <f>IF(SUM('Control Sample Data'!E$3:E$98)&gt;10,IF(AND(ISNUMBER('Control Sample Data'!E146),'Control Sample Data'!E146&lt;$B$1, 'Control Sample Data'!E146&gt;0),'Control Sample Data'!E146,$B$1),"")</f>
        <v>29.23</v>
      </c>
      <c r="R147" s="60">
        <f>IF(SUM('Control Sample Data'!F$3:F$98)&gt;10,IF(AND(ISNUMBER('Control Sample Data'!F146),'Control Sample Data'!F146&lt;$B$1, 'Control Sample Data'!F146&gt;0),'Control Sample Data'!F146,$B$1),"")</f>
        <v>29.29</v>
      </c>
      <c r="S147" s="60" t="str">
        <f>IF(SUM('Control Sample Data'!G$3:G$98)&gt;10,IF(AND(ISNUMBER('Control Sample Data'!G146),'Control Sample Data'!G146&lt;$B$1, 'Control Sample Data'!G146&gt;0),'Control Sample Data'!G146,$B$1),"")</f>
        <v/>
      </c>
      <c r="T147" s="60" t="str">
        <f>IF(SUM('Control Sample Data'!H$3:H$98)&gt;10,IF(AND(ISNUMBER('Control Sample Data'!H146),'Control Sample Data'!H146&lt;$B$1, 'Control Sample Data'!H146&gt;0),'Control Sample Data'!H146,$B$1),"")</f>
        <v/>
      </c>
      <c r="U147" s="60" t="str">
        <f>IF(SUM('Control Sample Data'!I$3:I$98)&gt;10,IF(AND(ISNUMBER('Control Sample Data'!I146),'Control Sample Data'!I146&lt;$B$1, 'Control Sample Data'!I146&gt;0),'Control Sample Data'!I146,$B$1),"")</f>
        <v/>
      </c>
      <c r="V147" s="60" t="str">
        <f>IF(SUM('Control Sample Data'!J$3:J$98)&gt;10,IF(AND(ISNUMBER('Control Sample Data'!J146),'Control Sample Data'!J146&lt;$B$1, 'Control Sample Data'!J146&gt;0),'Control Sample Data'!J146,$B$1),"")</f>
        <v/>
      </c>
      <c r="W147" s="60" t="str">
        <f>IF(SUM('Control Sample Data'!K$3:K$98)&gt;10,IF(AND(ISNUMBER('Control Sample Data'!K146),'Control Sample Data'!K146&lt;$B$1, 'Control Sample Data'!K146&gt;0),'Control Sample Data'!K146,$B$1),"")</f>
        <v/>
      </c>
      <c r="X147" s="60" t="str">
        <f>IF(SUM('Control Sample Data'!L$3:L$98)&gt;10,IF(AND(ISNUMBER('Control Sample Data'!L146),'Control Sample Data'!L146&lt;$B$1, 'Control Sample Data'!L146&gt;0),'Control Sample Data'!L146,$B$1),"")</f>
        <v/>
      </c>
      <c r="Y147" s="60" t="str">
        <f>IF(SUM('Control Sample Data'!M$3:M$98)&gt;10,IF(AND(ISNUMBER('Control Sample Data'!M146),'Control Sample Data'!M146&lt;$B$1, 'Control Sample Data'!M146&gt;0),'Control Sample Data'!M146,$B$1),"")</f>
        <v/>
      </c>
      <c r="AT147" s="74">
        <f t="shared" si="130"/>
        <v>1.5916666666666686</v>
      </c>
      <c r="AU147" s="74">
        <f t="shared" si="131"/>
        <v>1.6633333333333304</v>
      </c>
      <c r="AV147" s="74">
        <f t="shared" si="132"/>
        <v>1.596666666666664</v>
      </c>
      <c r="AW147" s="74" t="str">
        <f t="shared" si="133"/>
        <v/>
      </c>
      <c r="AX147" s="74" t="str">
        <f t="shared" si="134"/>
        <v/>
      </c>
      <c r="AY147" s="74" t="str">
        <f t="shared" si="135"/>
        <v/>
      </c>
      <c r="AZ147" s="74" t="str">
        <f t="shared" si="136"/>
        <v/>
      </c>
      <c r="BA147" s="74" t="str">
        <f t="shared" si="137"/>
        <v/>
      </c>
      <c r="BB147" s="74" t="str">
        <f t="shared" si="138"/>
        <v/>
      </c>
      <c r="BC147" s="74" t="str">
        <f t="shared" si="139"/>
        <v/>
      </c>
      <c r="BD147" s="74">
        <f t="shared" si="117"/>
        <v>5.3433333333333337</v>
      </c>
      <c r="BE147" s="74">
        <f t="shared" si="118"/>
        <v>4.9216666666666669</v>
      </c>
      <c r="BF147" s="74">
        <f t="shared" si="119"/>
        <v>4.884999999999998</v>
      </c>
      <c r="BG147" s="74" t="str">
        <f t="shared" si="120"/>
        <v/>
      </c>
      <c r="BH147" s="74" t="str">
        <f t="shared" si="121"/>
        <v/>
      </c>
      <c r="BI147" s="74" t="str">
        <f t="shared" si="122"/>
        <v/>
      </c>
      <c r="BJ147" s="74" t="str">
        <f t="shared" si="123"/>
        <v/>
      </c>
      <c r="BK147" s="74" t="str">
        <f t="shared" si="124"/>
        <v/>
      </c>
      <c r="BL147" s="74" t="str">
        <f t="shared" si="125"/>
        <v/>
      </c>
      <c r="BM147" s="74" t="str">
        <f t="shared" si="126"/>
        <v/>
      </c>
      <c r="BN147" s="62">
        <f t="shared" si="127"/>
        <v>1.617222222222221</v>
      </c>
      <c r="BO147" s="62">
        <f t="shared" si="128"/>
        <v>5.05</v>
      </c>
      <c r="BP147" s="9">
        <f t="shared" si="140"/>
        <v>0.33178793558464159</v>
      </c>
      <c r="BQ147" s="9">
        <f t="shared" si="141"/>
        <v>0.31570886279791072</v>
      </c>
      <c r="BR147" s="9">
        <f t="shared" si="142"/>
        <v>0.33064003653063545</v>
      </c>
      <c r="BS147" s="9" t="str">
        <f t="shared" si="143"/>
        <v/>
      </c>
      <c r="BT147" s="9" t="str">
        <f t="shared" si="144"/>
        <v/>
      </c>
      <c r="BU147" s="9" t="str">
        <f t="shared" si="145"/>
        <v/>
      </c>
      <c r="BV147" s="9" t="str">
        <f t="shared" si="146"/>
        <v/>
      </c>
      <c r="BW147" s="9" t="str">
        <f t="shared" si="147"/>
        <v/>
      </c>
      <c r="BX147" s="9" t="str">
        <f t="shared" si="148"/>
        <v/>
      </c>
      <c r="BY147" s="9" t="str">
        <f t="shared" si="149"/>
        <v/>
      </c>
      <c r="BZ147" s="9">
        <f t="shared" si="150"/>
        <v>2.4631813624351174E-2</v>
      </c>
      <c r="CA147" s="9">
        <f t="shared" si="151"/>
        <v>3.2993675953413695E-2</v>
      </c>
      <c r="CB147" s="9">
        <f t="shared" si="152"/>
        <v>3.3842970172685193E-2</v>
      </c>
      <c r="CC147" s="9" t="str">
        <f t="shared" si="153"/>
        <v/>
      </c>
      <c r="CD147" s="9" t="str">
        <f t="shared" si="154"/>
        <v/>
      </c>
      <c r="CE147" s="9" t="str">
        <f t="shared" si="155"/>
        <v/>
      </c>
      <c r="CF147" s="9" t="str">
        <f t="shared" si="156"/>
        <v/>
      </c>
      <c r="CG147" s="9" t="str">
        <f t="shared" si="157"/>
        <v/>
      </c>
      <c r="CH147" s="9" t="str">
        <f t="shared" si="158"/>
        <v/>
      </c>
      <c r="CI147" s="9" t="str">
        <f t="shared" si="159"/>
        <v/>
      </c>
    </row>
    <row r="148" spans="1:87">
      <c r="A148" s="188"/>
      <c r="B148" s="57" t="str">
        <f>IF('Gene Table'!D147="","",'Gene Table'!D147)</f>
        <v>NM_000958</v>
      </c>
      <c r="C148" s="57" t="s">
        <v>1791</v>
      </c>
      <c r="D148" s="60">
        <f>IF(SUM('Test Sample Data'!D$3:D$98)&gt;10,IF(AND(ISNUMBER('Test Sample Data'!D147),'Test Sample Data'!D147&lt;$B$1, 'Test Sample Data'!D147&gt;0),'Test Sample Data'!D147,$B$1),"")</f>
        <v>24.07</v>
      </c>
      <c r="E148" s="60">
        <f>IF(SUM('Test Sample Data'!E$3:E$98)&gt;10,IF(AND(ISNUMBER('Test Sample Data'!E147),'Test Sample Data'!E147&lt;$B$1, 'Test Sample Data'!E147&gt;0),'Test Sample Data'!E147,$B$1),"")</f>
        <v>24.15</v>
      </c>
      <c r="F148" s="60">
        <f>IF(SUM('Test Sample Data'!F$3:F$98)&gt;10,IF(AND(ISNUMBER('Test Sample Data'!F147),'Test Sample Data'!F147&lt;$B$1, 'Test Sample Data'!F147&gt;0),'Test Sample Data'!F147,$B$1),"")</f>
        <v>24.13</v>
      </c>
      <c r="G148" s="60" t="str">
        <f>IF(SUM('Test Sample Data'!G$3:G$98)&gt;10,IF(AND(ISNUMBER('Test Sample Data'!G147),'Test Sample Data'!G147&lt;$B$1, 'Test Sample Data'!G147&gt;0),'Test Sample Data'!G147,$B$1),"")</f>
        <v/>
      </c>
      <c r="H148" s="60" t="str">
        <f>IF(SUM('Test Sample Data'!H$3:H$98)&gt;10,IF(AND(ISNUMBER('Test Sample Data'!H147),'Test Sample Data'!H147&lt;$B$1, 'Test Sample Data'!H147&gt;0),'Test Sample Data'!H147,$B$1),"")</f>
        <v/>
      </c>
      <c r="I148" s="60" t="str">
        <f>IF(SUM('Test Sample Data'!I$3:I$98)&gt;10,IF(AND(ISNUMBER('Test Sample Data'!I147),'Test Sample Data'!I147&lt;$B$1, 'Test Sample Data'!I147&gt;0),'Test Sample Data'!I147,$B$1),"")</f>
        <v/>
      </c>
      <c r="J148" s="60" t="str">
        <f>IF(SUM('Test Sample Data'!J$3:J$98)&gt;10,IF(AND(ISNUMBER('Test Sample Data'!J147),'Test Sample Data'!J147&lt;$B$1, 'Test Sample Data'!J147&gt;0),'Test Sample Data'!J147,$B$1),"")</f>
        <v/>
      </c>
      <c r="K148" s="60" t="str">
        <f>IF(SUM('Test Sample Data'!K$3:K$98)&gt;10,IF(AND(ISNUMBER('Test Sample Data'!K147),'Test Sample Data'!K147&lt;$B$1, 'Test Sample Data'!K147&gt;0),'Test Sample Data'!K147,$B$1),"")</f>
        <v/>
      </c>
      <c r="L148" s="60" t="str">
        <f>IF(SUM('Test Sample Data'!L$3:L$98)&gt;10,IF(AND(ISNUMBER('Test Sample Data'!L147),'Test Sample Data'!L147&lt;$B$1, 'Test Sample Data'!L147&gt;0),'Test Sample Data'!L147,$B$1),"")</f>
        <v/>
      </c>
      <c r="M148" s="60" t="str">
        <f>IF(SUM('Test Sample Data'!M$3:M$98)&gt;10,IF(AND(ISNUMBER('Test Sample Data'!M147),'Test Sample Data'!M147&lt;$B$1, 'Test Sample Data'!M147&gt;0),'Test Sample Data'!M147,$B$1),"")</f>
        <v/>
      </c>
      <c r="N148" s="60" t="str">
        <f>'Gene Table'!D147</f>
        <v>NM_000958</v>
      </c>
      <c r="O148" s="57" t="s">
        <v>1791</v>
      </c>
      <c r="P148" s="60">
        <f>IF(SUM('Control Sample Data'!D$3:D$98)&gt;10,IF(AND(ISNUMBER('Control Sample Data'!D147),'Control Sample Data'!D147&lt;$B$1, 'Control Sample Data'!D147&gt;0),'Control Sample Data'!D147,$B$1),"")</f>
        <v>27.59</v>
      </c>
      <c r="Q148" s="60">
        <f>IF(SUM('Control Sample Data'!E$3:E$98)&gt;10,IF(AND(ISNUMBER('Control Sample Data'!E147),'Control Sample Data'!E147&lt;$B$1, 'Control Sample Data'!E147&gt;0),'Control Sample Data'!E147,$B$1),"")</f>
        <v>27.62</v>
      </c>
      <c r="R148" s="60">
        <f>IF(SUM('Control Sample Data'!F$3:F$98)&gt;10,IF(AND(ISNUMBER('Control Sample Data'!F147),'Control Sample Data'!F147&lt;$B$1, 'Control Sample Data'!F147&gt;0),'Control Sample Data'!F147,$B$1),"")</f>
        <v>27.78</v>
      </c>
      <c r="S148" s="60" t="str">
        <f>IF(SUM('Control Sample Data'!G$3:G$98)&gt;10,IF(AND(ISNUMBER('Control Sample Data'!G147),'Control Sample Data'!G147&lt;$B$1, 'Control Sample Data'!G147&gt;0),'Control Sample Data'!G147,$B$1),"")</f>
        <v/>
      </c>
      <c r="T148" s="60" t="str">
        <f>IF(SUM('Control Sample Data'!H$3:H$98)&gt;10,IF(AND(ISNUMBER('Control Sample Data'!H147),'Control Sample Data'!H147&lt;$B$1, 'Control Sample Data'!H147&gt;0),'Control Sample Data'!H147,$B$1),"")</f>
        <v/>
      </c>
      <c r="U148" s="60" t="str">
        <f>IF(SUM('Control Sample Data'!I$3:I$98)&gt;10,IF(AND(ISNUMBER('Control Sample Data'!I147),'Control Sample Data'!I147&lt;$B$1, 'Control Sample Data'!I147&gt;0),'Control Sample Data'!I147,$B$1),"")</f>
        <v/>
      </c>
      <c r="V148" s="60" t="str">
        <f>IF(SUM('Control Sample Data'!J$3:J$98)&gt;10,IF(AND(ISNUMBER('Control Sample Data'!J147),'Control Sample Data'!J147&lt;$B$1, 'Control Sample Data'!J147&gt;0),'Control Sample Data'!J147,$B$1),"")</f>
        <v/>
      </c>
      <c r="W148" s="60" t="str">
        <f>IF(SUM('Control Sample Data'!K$3:K$98)&gt;10,IF(AND(ISNUMBER('Control Sample Data'!K147),'Control Sample Data'!K147&lt;$B$1, 'Control Sample Data'!K147&gt;0),'Control Sample Data'!K147,$B$1),"")</f>
        <v/>
      </c>
      <c r="X148" s="60" t="str">
        <f>IF(SUM('Control Sample Data'!L$3:L$98)&gt;10,IF(AND(ISNUMBER('Control Sample Data'!L147),'Control Sample Data'!L147&lt;$B$1, 'Control Sample Data'!L147&gt;0),'Control Sample Data'!L147,$B$1),"")</f>
        <v/>
      </c>
      <c r="Y148" s="60" t="str">
        <f>IF(SUM('Control Sample Data'!M$3:M$98)&gt;10,IF(AND(ISNUMBER('Control Sample Data'!M147),'Control Sample Data'!M147&lt;$B$1, 'Control Sample Data'!M147&gt;0),'Control Sample Data'!M147,$B$1),"")</f>
        <v/>
      </c>
      <c r="AT148" s="74">
        <f t="shared" si="130"/>
        <v>0.55166666666666941</v>
      </c>
      <c r="AU148" s="74">
        <f t="shared" si="131"/>
        <v>0.54333333333332945</v>
      </c>
      <c r="AV148" s="74">
        <f t="shared" si="132"/>
        <v>0.50666666666666416</v>
      </c>
      <c r="AW148" s="74" t="str">
        <f t="shared" si="133"/>
        <v/>
      </c>
      <c r="AX148" s="74" t="str">
        <f t="shared" si="134"/>
        <v/>
      </c>
      <c r="AY148" s="74" t="str">
        <f t="shared" si="135"/>
        <v/>
      </c>
      <c r="AZ148" s="74" t="str">
        <f t="shared" si="136"/>
        <v/>
      </c>
      <c r="BA148" s="74" t="str">
        <f t="shared" si="137"/>
        <v/>
      </c>
      <c r="BB148" s="74" t="str">
        <f t="shared" si="138"/>
        <v/>
      </c>
      <c r="BC148" s="74" t="str">
        <f t="shared" si="139"/>
        <v/>
      </c>
      <c r="BD148" s="74">
        <f t="shared" si="117"/>
        <v>3.8133333333333326</v>
      </c>
      <c r="BE148" s="74">
        <f t="shared" si="118"/>
        <v>3.3116666666666674</v>
      </c>
      <c r="BF148" s="74">
        <f t="shared" si="119"/>
        <v>3.375</v>
      </c>
      <c r="BG148" s="74" t="str">
        <f t="shared" si="120"/>
        <v/>
      </c>
      <c r="BH148" s="74" t="str">
        <f t="shared" si="121"/>
        <v/>
      </c>
      <c r="BI148" s="74" t="str">
        <f t="shared" si="122"/>
        <v/>
      </c>
      <c r="BJ148" s="74" t="str">
        <f t="shared" si="123"/>
        <v/>
      </c>
      <c r="BK148" s="74" t="str">
        <f t="shared" si="124"/>
        <v/>
      </c>
      <c r="BL148" s="74" t="str">
        <f t="shared" si="125"/>
        <v/>
      </c>
      <c r="BM148" s="74" t="str">
        <f t="shared" si="126"/>
        <v/>
      </c>
      <c r="BN148" s="62">
        <f t="shared" si="127"/>
        <v>0.53388888888888764</v>
      </c>
      <c r="BO148" s="62">
        <f t="shared" si="128"/>
        <v>3.5</v>
      </c>
      <c r="BP148" s="9">
        <f t="shared" si="140"/>
        <v>0.68223152818448429</v>
      </c>
      <c r="BQ148" s="9">
        <f t="shared" si="141"/>
        <v>0.68618365522189173</v>
      </c>
      <c r="BR148" s="9">
        <f t="shared" si="142"/>
        <v>0.70384679201699596</v>
      </c>
      <c r="BS148" s="9" t="str">
        <f t="shared" si="143"/>
        <v/>
      </c>
      <c r="BT148" s="9" t="str">
        <f t="shared" si="144"/>
        <v/>
      </c>
      <c r="BU148" s="9" t="str">
        <f t="shared" si="145"/>
        <v/>
      </c>
      <c r="BV148" s="9" t="str">
        <f t="shared" si="146"/>
        <v/>
      </c>
      <c r="BW148" s="9" t="str">
        <f t="shared" si="147"/>
        <v/>
      </c>
      <c r="BX148" s="9" t="str">
        <f t="shared" si="148"/>
        <v/>
      </c>
      <c r="BY148" s="9" t="str">
        <f t="shared" si="149"/>
        <v/>
      </c>
      <c r="BZ148" s="9">
        <f t="shared" si="150"/>
        <v>7.1133189661738941E-2</v>
      </c>
      <c r="CA148" s="9">
        <f t="shared" si="151"/>
        <v>0.10071380352271636</v>
      </c>
      <c r="CB148" s="9">
        <f t="shared" si="152"/>
        <v>9.6388176587996283E-2</v>
      </c>
      <c r="CC148" s="9" t="str">
        <f t="shared" si="153"/>
        <v/>
      </c>
      <c r="CD148" s="9" t="str">
        <f t="shared" si="154"/>
        <v/>
      </c>
      <c r="CE148" s="9" t="str">
        <f t="shared" si="155"/>
        <v/>
      </c>
      <c r="CF148" s="9" t="str">
        <f t="shared" si="156"/>
        <v/>
      </c>
      <c r="CG148" s="9" t="str">
        <f t="shared" si="157"/>
        <v/>
      </c>
      <c r="CH148" s="9" t="str">
        <f t="shared" si="158"/>
        <v/>
      </c>
      <c r="CI148" s="9" t="str">
        <f t="shared" si="159"/>
        <v/>
      </c>
    </row>
    <row r="149" spans="1:87">
      <c r="A149" s="188"/>
      <c r="B149" s="57" t="str">
        <f>IF('Gene Table'!D148="","",'Gene Table'!D148)</f>
        <v>NM_000956</v>
      </c>
      <c r="C149" s="57" t="s">
        <v>1792</v>
      </c>
      <c r="D149" s="60">
        <f>IF(SUM('Test Sample Data'!D$3:D$98)&gt;10,IF(AND(ISNUMBER('Test Sample Data'!D148),'Test Sample Data'!D148&lt;$B$1, 'Test Sample Data'!D148&gt;0),'Test Sample Data'!D148,$B$1),"")</f>
        <v>27.61</v>
      </c>
      <c r="E149" s="60">
        <f>IF(SUM('Test Sample Data'!E$3:E$98)&gt;10,IF(AND(ISNUMBER('Test Sample Data'!E148),'Test Sample Data'!E148&lt;$B$1, 'Test Sample Data'!E148&gt;0),'Test Sample Data'!E148,$B$1),"")</f>
        <v>27.81</v>
      </c>
      <c r="F149" s="60">
        <f>IF(SUM('Test Sample Data'!F$3:F$98)&gt;10,IF(AND(ISNUMBER('Test Sample Data'!F148),'Test Sample Data'!F148&lt;$B$1, 'Test Sample Data'!F148&gt;0),'Test Sample Data'!F148,$B$1),"")</f>
        <v>27.71</v>
      </c>
      <c r="G149" s="60" t="str">
        <f>IF(SUM('Test Sample Data'!G$3:G$98)&gt;10,IF(AND(ISNUMBER('Test Sample Data'!G148),'Test Sample Data'!G148&lt;$B$1, 'Test Sample Data'!G148&gt;0),'Test Sample Data'!G148,$B$1),"")</f>
        <v/>
      </c>
      <c r="H149" s="60" t="str">
        <f>IF(SUM('Test Sample Data'!H$3:H$98)&gt;10,IF(AND(ISNUMBER('Test Sample Data'!H148),'Test Sample Data'!H148&lt;$B$1, 'Test Sample Data'!H148&gt;0),'Test Sample Data'!H148,$B$1),"")</f>
        <v/>
      </c>
      <c r="I149" s="60" t="str">
        <f>IF(SUM('Test Sample Data'!I$3:I$98)&gt;10,IF(AND(ISNUMBER('Test Sample Data'!I148),'Test Sample Data'!I148&lt;$B$1, 'Test Sample Data'!I148&gt;0),'Test Sample Data'!I148,$B$1),"")</f>
        <v/>
      </c>
      <c r="J149" s="60" t="str">
        <f>IF(SUM('Test Sample Data'!J$3:J$98)&gt;10,IF(AND(ISNUMBER('Test Sample Data'!J148),'Test Sample Data'!J148&lt;$B$1, 'Test Sample Data'!J148&gt;0),'Test Sample Data'!J148,$B$1),"")</f>
        <v/>
      </c>
      <c r="K149" s="60" t="str">
        <f>IF(SUM('Test Sample Data'!K$3:K$98)&gt;10,IF(AND(ISNUMBER('Test Sample Data'!K148),'Test Sample Data'!K148&lt;$B$1, 'Test Sample Data'!K148&gt;0),'Test Sample Data'!K148,$B$1),"")</f>
        <v/>
      </c>
      <c r="L149" s="60" t="str">
        <f>IF(SUM('Test Sample Data'!L$3:L$98)&gt;10,IF(AND(ISNUMBER('Test Sample Data'!L148),'Test Sample Data'!L148&lt;$B$1, 'Test Sample Data'!L148&gt;0),'Test Sample Data'!L148,$B$1),"")</f>
        <v/>
      </c>
      <c r="M149" s="60" t="str">
        <f>IF(SUM('Test Sample Data'!M$3:M$98)&gt;10,IF(AND(ISNUMBER('Test Sample Data'!M148),'Test Sample Data'!M148&lt;$B$1, 'Test Sample Data'!M148&gt;0),'Test Sample Data'!M148,$B$1),"")</f>
        <v/>
      </c>
      <c r="N149" s="60" t="str">
        <f>'Gene Table'!D148</f>
        <v>NM_000956</v>
      </c>
      <c r="O149" s="57" t="s">
        <v>1792</v>
      </c>
      <c r="P149" s="60">
        <f>IF(SUM('Control Sample Data'!D$3:D$98)&gt;10,IF(AND(ISNUMBER('Control Sample Data'!D148),'Control Sample Data'!D148&lt;$B$1, 'Control Sample Data'!D148&gt;0),'Control Sample Data'!D148,$B$1),"")</f>
        <v>27.38</v>
      </c>
      <c r="Q149" s="60">
        <f>IF(SUM('Control Sample Data'!E$3:E$98)&gt;10,IF(AND(ISNUMBER('Control Sample Data'!E148),'Control Sample Data'!E148&lt;$B$1, 'Control Sample Data'!E148&gt;0),'Control Sample Data'!E148,$B$1),"")</f>
        <v>27.53</v>
      </c>
      <c r="R149" s="60">
        <f>IF(SUM('Control Sample Data'!F$3:F$98)&gt;10,IF(AND(ISNUMBER('Control Sample Data'!F148),'Control Sample Data'!F148&lt;$B$1, 'Control Sample Data'!F148&gt;0),'Control Sample Data'!F148,$B$1),"")</f>
        <v>27.6</v>
      </c>
      <c r="S149" s="60" t="str">
        <f>IF(SUM('Control Sample Data'!G$3:G$98)&gt;10,IF(AND(ISNUMBER('Control Sample Data'!G148),'Control Sample Data'!G148&lt;$B$1, 'Control Sample Data'!G148&gt;0),'Control Sample Data'!G148,$B$1),"")</f>
        <v/>
      </c>
      <c r="T149" s="60" t="str">
        <f>IF(SUM('Control Sample Data'!H$3:H$98)&gt;10,IF(AND(ISNUMBER('Control Sample Data'!H148),'Control Sample Data'!H148&lt;$B$1, 'Control Sample Data'!H148&gt;0),'Control Sample Data'!H148,$B$1),"")</f>
        <v/>
      </c>
      <c r="U149" s="60" t="str">
        <f>IF(SUM('Control Sample Data'!I$3:I$98)&gt;10,IF(AND(ISNUMBER('Control Sample Data'!I148),'Control Sample Data'!I148&lt;$B$1, 'Control Sample Data'!I148&gt;0),'Control Sample Data'!I148,$B$1),"")</f>
        <v/>
      </c>
      <c r="V149" s="60" t="str">
        <f>IF(SUM('Control Sample Data'!J$3:J$98)&gt;10,IF(AND(ISNUMBER('Control Sample Data'!J148),'Control Sample Data'!J148&lt;$B$1, 'Control Sample Data'!J148&gt;0),'Control Sample Data'!J148,$B$1),"")</f>
        <v/>
      </c>
      <c r="W149" s="60" t="str">
        <f>IF(SUM('Control Sample Data'!K$3:K$98)&gt;10,IF(AND(ISNUMBER('Control Sample Data'!K148),'Control Sample Data'!K148&lt;$B$1, 'Control Sample Data'!K148&gt;0),'Control Sample Data'!K148,$B$1),"")</f>
        <v/>
      </c>
      <c r="X149" s="60" t="str">
        <f>IF(SUM('Control Sample Data'!L$3:L$98)&gt;10,IF(AND(ISNUMBER('Control Sample Data'!L148),'Control Sample Data'!L148&lt;$B$1, 'Control Sample Data'!L148&gt;0),'Control Sample Data'!L148,$B$1),"")</f>
        <v/>
      </c>
      <c r="Y149" s="60" t="str">
        <f>IF(SUM('Control Sample Data'!M$3:M$98)&gt;10,IF(AND(ISNUMBER('Control Sample Data'!M148),'Control Sample Data'!M148&lt;$B$1, 'Control Sample Data'!M148&gt;0),'Control Sample Data'!M148,$B$1),"")</f>
        <v/>
      </c>
      <c r="AT149" s="74">
        <f t="shared" si="130"/>
        <v>4.0916666666666686</v>
      </c>
      <c r="AU149" s="74">
        <f t="shared" si="131"/>
        <v>4.2033333333333296</v>
      </c>
      <c r="AV149" s="74">
        <f t="shared" si="132"/>
        <v>4.086666666666666</v>
      </c>
      <c r="AW149" s="74" t="str">
        <f t="shared" si="133"/>
        <v/>
      </c>
      <c r="AX149" s="74" t="str">
        <f t="shared" si="134"/>
        <v/>
      </c>
      <c r="AY149" s="74" t="str">
        <f t="shared" si="135"/>
        <v/>
      </c>
      <c r="AZ149" s="74" t="str">
        <f t="shared" si="136"/>
        <v/>
      </c>
      <c r="BA149" s="74" t="str">
        <f t="shared" si="137"/>
        <v/>
      </c>
      <c r="BB149" s="74" t="str">
        <f t="shared" si="138"/>
        <v/>
      </c>
      <c r="BC149" s="74" t="str">
        <f t="shared" si="139"/>
        <v/>
      </c>
      <c r="BD149" s="74">
        <f t="shared" si="117"/>
        <v>3.6033333333333317</v>
      </c>
      <c r="BE149" s="74">
        <f t="shared" si="118"/>
        <v>3.2216666666666676</v>
      </c>
      <c r="BF149" s="74">
        <f t="shared" si="119"/>
        <v>3.1950000000000003</v>
      </c>
      <c r="BG149" s="74" t="str">
        <f t="shared" si="120"/>
        <v/>
      </c>
      <c r="BH149" s="74" t="str">
        <f t="shared" si="121"/>
        <v/>
      </c>
      <c r="BI149" s="74" t="str">
        <f t="shared" si="122"/>
        <v/>
      </c>
      <c r="BJ149" s="74" t="str">
        <f t="shared" si="123"/>
        <v/>
      </c>
      <c r="BK149" s="74" t="str">
        <f t="shared" si="124"/>
        <v/>
      </c>
      <c r="BL149" s="74" t="str">
        <f t="shared" si="125"/>
        <v/>
      </c>
      <c r="BM149" s="74" t="str">
        <f t="shared" si="126"/>
        <v/>
      </c>
      <c r="BN149" s="62">
        <f t="shared" si="127"/>
        <v>4.1272222222222217</v>
      </c>
      <c r="BO149" s="62">
        <f t="shared" si="128"/>
        <v>3.34</v>
      </c>
      <c r="BP149" s="9">
        <f t="shared" si="140"/>
        <v>5.865237479194637E-2</v>
      </c>
      <c r="BQ149" s="9">
        <f t="shared" si="141"/>
        <v>5.4283842891983659E-2</v>
      </c>
      <c r="BR149" s="9">
        <f t="shared" si="142"/>
        <v>5.8856001086709214E-2</v>
      </c>
      <c r="BS149" s="9" t="str">
        <f t="shared" si="143"/>
        <v/>
      </c>
      <c r="BT149" s="9" t="str">
        <f t="shared" si="144"/>
        <v/>
      </c>
      <c r="BU149" s="9" t="str">
        <f t="shared" si="145"/>
        <v/>
      </c>
      <c r="BV149" s="9" t="str">
        <f t="shared" si="146"/>
        <v/>
      </c>
      <c r="BW149" s="9" t="str">
        <f t="shared" si="147"/>
        <v/>
      </c>
      <c r="BX149" s="9" t="str">
        <f t="shared" si="148"/>
        <v/>
      </c>
      <c r="BY149" s="9" t="str">
        <f t="shared" si="149"/>
        <v/>
      </c>
      <c r="BZ149" s="9">
        <f t="shared" si="150"/>
        <v>8.2278919965227237E-2</v>
      </c>
      <c r="CA149" s="9">
        <f t="shared" si="151"/>
        <v>0.10719676943104543</v>
      </c>
      <c r="CB149" s="9">
        <f t="shared" si="152"/>
        <v>0.10919661198958677</v>
      </c>
      <c r="CC149" s="9" t="str">
        <f t="shared" si="153"/>
        <v/>
      </c>
      <c r="CD149" s="9" t="str">
        <f t="shared" si="154"/>
        <v/>
      </c>
      <c r="CE149" s="9" t="str">
        <f t="shared" si="155"/>
        <v/>
      </c>
      <c r="CF149" s="9" t="str">
        <f t="shared" si="156"/>
        <v/>
      </c>
      <c r="CG149" s="9" t="str">
        <f t="shared" si="157"/>
        <v/>
      </c>
      <c r="CH149" s="9" t="str">
        <f t="shared" si="158"/>
        <v/>
      </c>
      <c r="CI149" s="9" t="str">
        <f t="shared" si="159"/>
        <v/>
      </c>
    </row>
    <row r="150" spans="1:87">
      <c r="A150" s="188"/>
      <c r="B150" s="57" t="str">
        <f>IF('Gene Table'!D149="","",'Gene Table'!D149)</f>
        <v>NM_000264</v>
      </c>
      <c r="C150" s="57" t="s">
        <v>1793</v>
      </c>
      <c r="D150" s="60">
        <f>IF(SUM('Test Sample Data'!D$3:D$98)&gt;10,IF(AND(ISNUMBER('Test Sample Data'!D149),'Test Sample Data'!D149&lt;$B$1, 'Test Sample Data'!D149&gt;0),'Test Sample Data'!D149,$B$1),"")</f>
        <v>26.2</v>
      </c>
      <c r="E150" s="60">
        <f>IF(SUM('Test Sample Data'!E$3:E$98)&gt;10,IF(AND(ISNUMBER('Test Sample Data'!E149),'Test Sample Data'!E149&lt;$B$1, 'Test Sample Data'!E149&gt;0),'Test Sample Data'!E149,$B$1),"")</f>
        <v>26.16</v>
      </c>
      <c r="F150" s="60">
        <f>IF(SUM('Test Sample Data'!F$3:F$98)&gt;10,IF(AND(ISNUMBER('Test Sample Data'!F149),'Test Sample Data'!F149&lt;$B$1, 'Test Sample Data'!F149&gt;0),'Test Sample Data'!F149,$B$1),"")</f>
        <v>26.18</v>
      </c>
      <c r="G150" s="60" t="str">
        <f>IF(SUM('Test Sample Data'!G$3:G$98)&gt;10,IF(AND(ISNUMBER('Test Sample Data'!G149),'Test Sample Data'!G149&lt;$B$1, 'Test Sample Data'!G149&gt;0),'Test Sample Data'!G149,$B$1),"")</f>
        <v/>
      </c>
      <c r="H150" s="60" t="str">
        <f>IF(SUM('Test Sample Data'!H$3:H$98)&gt;10,IF(AND(ISNUMBER('Test Sample Data'!H149),'Test Sample Data'!H149&lt;$B$1, 'Test Sample Data'!H149&gt;0),'Test Sample Data'!H149,$B$1),"")</f>
        <v/>
      </c>
      <c r="I150" s="60" t="str">
        <f>IF(SUM('Test Sample Data'!I$3:I$98)&gt;10,IF(AND(ISNUMBER('Test Sample Data'!I149),'Test Sample Data'!I149&lt;$B$1, 'Test Sample Data'!I149&gt;0),'Test Sample Data'!I149,$B$1),"")</f>
        <v/>
      </c>
      <c r="J150" s="60" t="str">
        <f>IF(SUM('Test Sample Data'!J$3:J$98)&gt;10,IF(AND(ISNUMBER('Test Sample Data'!J149),'Test Sample Data'!J149&lt;$B$1, 'Test Sample Data'!J149&gt;0),'Test Sample Data'!J149,$B$1),"")</f>
        <v/>
      </c>
      <c r="K150" s="60" t="str">
        <f>IF(SUM('Test Sample Data'!K$3:K$98)&gt;10,IF(AND(ISNUMBER('Test Sample Data'!K149),'Test Sample Data'!K149&lt;$B$1, 'Test Sample Data'!K149&gt;0),'Test Sample Data'!K149,$B$1),"")</f>
        <v/>
      </c>
      <c r="L150" s="60" t="str">
        <f>IF(SUM('Test Sample Data'!L$3:L$98)&gt;10,IF(AND(ISNUMBER('Test Sample Data'!L149),'Test Sample Data'!L149&lt;$B$1, 'Test Sample Data'!L149&gt;0),'Test Sample Data'!L149,$B$1),"")</f>
        <v/>
      </c>
      <c r="M150" s="60" t="str">
        <f>IF(SUM('Test Sample Data'!M$3:M$98)&gt;10,IF(AND(ISNUMBER('Test Sample Data'!M149),'Test Sample Data'!M149&lt;$B$1, 'Test Sample Data'!M149&gt;0),'Test Sample Data'!M149,$B$1),"")</f>
        <v/>
      </c>
      <c r="N150" s="60" t="str">
        <f>'Gene Table'!D149</f>
        <v>NM_000264</v>
      </c>
      <c r="O150" s="57" t="s">
        <v>1793</v>
      </c>
      <c r="P150" s="60">
        <f>IF(SUM('Control Sample Data'!D$3:D$98)&gt;10,IF(AND(ISNUMBER('Control Sample Data'!D149),'Control Sample Data'!D149&lt;$B$1, 'Control Sample Data'!D149&gt;0),'Control Sample Data'!D149,$B$1),"")</f>
        <v>28.59</v>
      </c>
      <c r="Q150" s="60">
        <f>IF(SUM('Control Sample Data'!E$3:E$98)&gt;10,IF(AND(ISNUMBER('Control Sample Data'!E149),'Control Sample Data'!E149&lt;$B$1, 'Control Sample Data'!E149&gt;0),'Control Sample Data'!E149,$B$1),"")</f>
        <v>28.6</v>
      </c>
      <c r="R150" s="60">
        <f>IF(SUM('Control Sample Data'!F$3:F$98)&gt;10,IF(AND(ISNUMBER('Control Sample Data'!F149),'Control Sample Data'!F149&lt;$B$1, 'Control Sample Data'!F149&gt;0),'Control Sample Data'!F149,$B$1),"")</f>
        <v>28.69</v>
      </c>
      <c r="S150" s="60" t="str">
        <f>IF(SUM('Control Sample Data'!G$3:G$98)&gt;10,IF(AND(ISNUMBER('Control Sample Data'!G149),'Control Sample Data'!G149&lt;$B$1, 'Control Sample Data'!G149&gt;0),'Control Sample Data'!G149,$B$1),"")</f>
        <v/>
      </c>
      <c r="T150" s="60" t="str">
        <f>IF(SUM('Control Sample Data'!H$3:H$98)&gt;10,IF(AND(ISNUMBER('Control Sample Data'!H149),'Control Sample Data'!H149&lt;$B$1, 'Control Sample Data'!H149&gt;0),'Control Sample Data'!H149,$B$1),"")</f>
        <v/>
      </c>
      <c r="U150" s="60" t="str">
        <f>IF(SUM('Control Sample Data'!I$3:I$98)&gt;10,IF(AND(ISNUMBER('Control Sample Data'!I149),'Control Sample Data'!I149&lt;$B$1, 'Control Sample Data'!I149&gt;0),'Control Sample Data'!I149,$B$1),"")</f>
        <v/>
      </c>
      <c r="V150" s="60" t="str">
        <f>IF(SUM('Control Sample Data'!J$3:J$98)&gt;10,IF(AND(ISNUMBER('Control Sample Data'!J149),'Control Sample Data'!J149&lt;$B$1, 'Control Sample Data'!J149&gt;0),'Control Sample Data'!J149,$B$1),"")</f>
        <v/>
      </c>
      <c r="W150" s="60" t="str">
        <f>IF(SUM('Control Sample Data'!K$3:K$98)&gt;10,IF(AND(ISNUMBER('Control Sample Data'!K149),'Control Sample Data'!K149&lt;$B$1, 'Control Sample Data'!K149&gt;0),'Control Sample Data'!K149,$B$1),"")</f>
        <v/>
      </c>
      <c r="X150" s="60" t="str">
        <f>IF(SUM('Control Sample Data'!L$3:L$98)&gt;10,IF(AND(ISNUMBER('Control Sample Data'!L149),'Control Sample Data'!L149&lt;$B$1, 'Control Sample Data'!L149&gt;0),'Control Sample Data'!L149,$B$1),"")</f>
        <v/>
      </c>
      <c r="Y150" s="60" t="str">
        <f>IF(SUM('Control Sample Data'!M$3:M$98)&gt;10,IF(AND(ISNUMBER('Control Sample Data'!M149),'Control Sample Data'!M149&lt;$B$1, 'Control Sample Data'!M149&gt;0),'Control Sample Data'!M149,$B$1),"")</f>
        <v/>
      </c>
      <c r="AT150" s="74">
        <f t="shared" si="130"/>
        <v>2.6816666666666684</v>
      </c>
      <c r="AU150" s="74">
        <f t="shared" si="131"/>
        <v>2.553333333333331</v>
      </c>
      <c r="AV150" s="74">
        <f t="shared" si="132"/>
        <v>2.5566666666666649</v>
      </c>
      <c r="AW150" s="74" t="str">
        <f t="shared" si="133"/>
        <v/>
      </c>
      <c r="AX150" s="74" t="str">
        <f t="shared" si="134"/>
        <v/>
      </c>
      <c r="AY150" s="74" t="str">
        <f t="shared" si="135"/>
        <v/>
      </c>
      <c r="AZ150" s="74" t="str">
        <f t="shared" si="136"/>
        <v/>
      </c>
      <c r="BA150" s="74" t="str">
        <f t="shared" si="137"/>
        <v/>
      </c>
      <c r="BB150" s="74" t="str">
        <f t="shared" si="138"/>
        <v/>
      </c>
      <c r="BC150" s="74" t="str">
        <f t="shared" si="139"/>
        <v/>
      </c>
      <c r="BD150" s="74">
        <f t="shared" si="117"/>
        <v>4.8133333333333326</v>
      </c>
      <c r="BE150" s="74">
        <f t="shared" si="118"/>
        <v>4.2916666666666679</v>
      </c>
      <c r="BF150" s="74">
        <f t="shared" si="119"/>
        <v>4.2850000000000001</v>
      </c>
      <c r="BG150" s="74" t="str">
        <f t="shared" si="120"/>
        <v/>
      </c>
      <c r="BH150" s="74" t="str">
        <f t="shared" si="121"/>
        <v/>
      </c>
      <c r="BI150" s="74" t="str">
        <f t="shared" si="122"/>
        <v/>
      </c>
      <c r="BJ150" s="74" t="str">
        <f t="shared" si="123"/>
        <v/>
      </c>
      <c r="BK150" s="74" t="str">
        <f t="shared" si="124"/>
        <v/>
      </c>
      <c r="BL150" s="74" t="str">
        <f t="shared" si="125"/>
        <v/>
      </c>
      <c r="BM150" s="74" t="str">
        <f t="shared" si="126"/>
        <v/>
      </c>
      <c r="BN150" s="62">
        <f t="shared" si="127"/>
        <v>2.5972222222222214</v>
      </c>
      <c r="BO150" s="62">
        <f t="shared" si="128"/>
        <v>4.4633333333333338</v>
      </c>
      <c r="BP150" s="9">
        <f t="shared" si="140"/>
        <v>0.15586115669826198</v>
      </c>
      <c r="BQ150" s="9">
        <f t="shared" si="141"/>
        <v>0.17036095962310363</v>
      </c>
      <c r="BR150" s="9">
        <f t="shared" si="142"/>
        <v>0.16996779660160652</v>
      </c>
      <c r="BS150" s="9" t="str">
        <f t="shared" si="143"/>
        <v/>
      </c>
      <c r="BT150" s="9" t="str">
        <f t="shared" si="144"/>
        <v/>
      </c>
      <c r="BU150" s="9" t="str">
        <f t="shared" si="145"/>
        <v/>
      </c>
      <c r="BV150" s="9" t="str">
        <f t="shared" si="146"/>
        <v/>
      </c>
      <c r="BW150" s="9" t="str">
        <f t="shared" si="147"/>
        <v/>
      </c>
      <c r="BX150" s="9" t="str">
        <f t="shared" si="148"/>
        <v/>
      </c>
      <c r="BY150" s="9" t="str">
        <f t="shared" si="149"/>
        <v/>
      </c>
      <c r="BZ150" s="9">
        <f t="shared" si="150"/>
        <v>3.5566594830869477E-2</v>
      </c>
      <c r="CA150" s="9">
        <f t="shared" si="151"/>
        <v>5.1059857913784319E-2</v>
      </c>
      <c r="CB150" s="9">
        <f t="shared" si="152"/>
        <v>5.129635055065615E-2</v>
      </c>
      <c r="CC150" s="9" t="str">
        <f t="shared" si="153"/>
        <v/>
      </c>
      <c r="CD150" s="9" t="str">
        <f t="shared" si="154"/>
        <v/>
      </c>
      <c r="CE150" s="9" t="str">
        <f t="shared" si="155"/>
        <v/>
      </c>
      <c r="CF150" s="9" t="str">
        <f t="shared" si="156"/>
        <v/>
      </c>
      <c r="CG150" s="9" t="str">
        <f t="shared" si="157"/>
        <v/>
      </c>
      <c r="CH150" s="9" t="str">
        <f t="shared" si="158"/>
        <v/>
      </c>
      <c r="CI150" s="9" t="str">
        <f t="shared" si="159"/>
        <v/>
      </c>
    </row>
    <row r="151" spans="1:87">
      <c r="A151" s="188"/>
      <c r="B151" s="57" t="str">
        <f>IF('Gene Table'!D150="","",'Gene Table'!D150)</f>
        <v>NM_002734</v>
      </c>
      <c r="C151" s="57" t="s">
        <v>1794</v>
      </c>
      <c r="D151" s="60">
        <f>IF(SUM('Test Sample Data'!D$3:D$98)&gt;10,IF(AND(ISNUMBER('Test Sample Data'!D150),'Test Sample Data'!D150&lt;$B$1, 'Test Sample Data'!D150&gt;0),'Test Sample Data'!D150,$B$1),"")</f>
        <v>24.42</v>
      </c>
      <c r="E151" s="60">
        <f>IF(SUM('Test Sample Data'!E$3:E$98)&gt;10,IF(AND(ISNUMBER('Test Sample Data'!E150),'Test Sample Data'!E150&lt;$B$1, 'Test Sample Data'!E150&gt;0),'Test Sample Data'!E150,$B$1),"")</f>
        <v>24.52</v>
      </c>
      <c r="F151" s="60">
        <f>IF(SUM('Test Sample Data'!F$3:F$98)&gt;10,IF(AND(ISNUMBER('Test Sample Data'!F150),'Test Sample Data'!F150&lt;$B$1, 'Test Sample Data'!F150&gt;0),'Test Sample Data'!F150,$B$1),"")</f>
        <v>24.53</v>
      </c>
      <c r="G151" s="60" t="str">
        <f>IF(SUM('Test Sample Data'!G$3:G$98)&gt;10,IF(AND(ISNUMBER('Test Sample Data'!G150),'Test Sample Data'!G150&lt;$B$1, 'Test Sample Data'!G150&gt;0),'Test Sample Data'!G150,$B$1),"")</f>
        <v/>
      </c>
      <c r="H151" s="60" t="str">
        <f>IF(SUM('Test Sample Data'!H$3:H$98)&gt;10,IF(AND(ISNUMBER('Test Sample Data'!H150),'Test Sample Data'!H150&lt;$B$1, 'Test Sample Data'!H150&gt;0),'Test Sample Data'!H150,$B$1),"")</f>
        <v/>
      </c>
      <c r="I151" s="60" t="str">
        <f>IF(SUM('Test Sample Data'!I$3:I$98)&gt;10,IF(AND(ISNUMBER('Test Sample Data'!I150),'Test Sample Data'!I150&lt;$B$1, 'Test Sample Data'!I150&gt;0),'Test Sample Data'!I150,$B$1),"")</f>
        <v/>
      </c>
      <c r="J151" s="60" t="str">
        <f>IF(SUM('Test Sample Data'!J$3:J$98)&gt;10,IF(AND(ISNUMBER('Test Sample Data'!J150),'Test Sample Data'!J150&lt;$B$1, 'Test Sample Data'!J150&gt;0),'Test Sample Data'!J150,$B$1),"")</f>
        <v/>
      </c>
      <c r="K151" s="60" t="str">
        <f>IF(SUM('Test Sample Data'!K$3:K$98)&gt;10,IF(AND(ISNUMBER('Test Sample Data'!K150),'Test Sample Data'!K150&lt;$B$1, 'Test Sample Data'!K150&gt;0),'Test Sample Data'!K150,$B$1),"")</f>
        <v/>
      </c>
      <c r="L151" s="60" t="str">
        <f>IF(SUM('Test Sample Data'!L$3:L$98)&gt;10,IF(AND(ISNUMBER('Test Sample Data'!L150),'Test Sample Data'!L150&lt;$B$1, 'Test Sample Data'!L150&gt;0),'Test Sample Data'!L150,$B$1),"")</f>
        <v/>
      </c>
      <c r="M151" s="60" t="str">
        <f>IF(SUM('Test Sample Data'!M$3:M$98)&gt;10,IF(AND(ISNUMBER('Test Sample Data'!M150),'Test Sample Data'!M150&lt;$B$1, 'Test Sample Data'!M150&gt;0),'Test Sample Data'!M150,$B$1),"")</f>
        <v/>
      </c>
      <c r="N151" s="60" t="str">
        <f>'Gene Table'!D150</f>
        <v>NM_002734</v>
      </c>
      <c r="O151" s="57" t="s">
        <v>1794</v>
      </c>
      <c r="P151" s="60">
        <f>IF(SUM('Control Sample Data'!D$3:D$98)&gt;10,IF(AND(ISNUMBER('Control Sample Data'!D150),'Control Sample Data'!D150&lt;$B$1, 'Control Sample Data'!D150&gt;0),'Control Sample Data'!D150,$B$1),"")</f>
        <v>26.91</v>
      </c>
      <c r="Q151" s="60">
        <f>IF(SUM('Control Sample Data'!E$3:E$98)&gt;10,IF(AND(ISNUMBER('Control Sample Data'!E150),'Control Sample Data'!E150&lt;$B$1, 'Control Sample Data'!E150&gt;0),'Control Sample Data'!E150,$B$1),"")</f>
        <v>26.96</v>
      </c>
      <c r="R151" s="60">
        <f>IF(SUM('Control Sample Data'!F$3:F$98)&gt;10,IF(AND(ISNUMBER('Control Sample Data'!F150),'Control Sample Data'!F150&lt;$B$1, 'Control Sample Data'!F150&gt;0),'Control Sample Data'!F150,$B$1),"")</f>
        <v>27.14</v>
      </c>
      <c r="S151" s="60" t="str">
        <f>IF(SUM('Control Sample Data'!G$3:G$98)&gt;10,IF(AND(ISNUMBER('Control Sample Data'!G150),'Control Sample Data'!G150&lt;$B$1, 'Control Sample Data'!G150&gt;0),'Control Sample Data'!G150,$B$1),"")</f>
        <v/>
      </c>
      <c r="T151" s="60" t="str">
        <f>IF(SUM('Control Sample Data'!H$3:H$98)&gt;10,IF(AND(ISNUMBER('Control Sample Data'!H150),'Control Sample Data'!H150&lt;$B$1, 'Control Sample Data'!H150&gt;0),'Control Sample Data'!H150,$B$1),"")</f>
        <v/>
      </c>
      <c r="U151" s="60" t="str">
        <f>IF(SUM('Control Sample Data'!I$3:I$98)&gt;10,IF(AND(ISNUMBER('Control Sample Data'!I150),'Control Sample Data'!I150&lt;$B$1, 'Control Sample Data'!I150&gt;0),'Control Sample Data'!I150,$B$1),"")</f>
        <v/>
      </c>
      <c r="V151" s="60" t="str">
        <f>IF(SUM('Control Sample Data'!J$3:J$98)&gt;10,IF(AND(ISNUMBER('Control Sample Data'!J150),'Control Sample Data'!J150&lt;$B$1, 'Control Sample Data'!J150&gt;0),'Control Sample Data'!J150,$B$1),"")</f>
        <v/>
      </c>
      <c r="W151" s="60" t="str">
        <f>IF(SUM('Control Sample Data'!K$3:K$98)&gt;10,IF(AND(ISNUMBER('Control Sample Data'!K150),'Control Sample Data'!K150&lt;$B$1, 'Control Sample Data'!K150&gt;0),'Control Sample Data'!K150,$B$1),"")</f>
        <v/>
      </c>
      <c r="X151" s="60" t="str">
        <f>IF(SUM('Control Sample Data'!L$3:L$98)&gt;10,IF(AND(ISNUMBER('Control Sample Data'!L150),'Control Sample Data'!L150&lt;$B$1, 'Control Sample Data'!L150&gt;0),'Control Sample Data'!L150,$B$1),"")</f>
        <v/>
      </c>
      <c r="Y151" s="60" t="str">
        <f>IF(SUM('Control Sample Data'!M$3:M$98)&gt;10,IF(AND(ISNUMBER('Control Sample Data'!M150),'Control Sample Data'!M150&lt;$B$1, 'Control Sample Data'!M150&gt;0),'Control Sample Data'!M150,$B$1),"")</f>
        <v/>
      </c>
      <c r="AT151" s="74">
        <f t="shared" si="130"/>
        <v>0.90166666666667084</v>
      </c>
      <c r="AU151" s="74">
        <f t="shared" si="131"/>
        <v>0.91333333333333044</v>
      </c>
      <c r="AV151" s="74">
        <f t="shared" si="132"/>
        <v>0.90666666666666629</v>
      </c>
      <c r="AW151" s="74" t="str">
        <f t="shared" si="133"/>
        <v/>
      </c>
      <c r="AX151" s="74" t="str">
        <f t="shared" si="134"/>
        <v/>
      </c>
      <c r="AY151" s="74" t="str">
        <f t="shared" si="135"/>
        <v/>
      </c>
      <c r="AZ151" s="74" t="str">
        <f t="shared" si="136"/>
        <v/>
      </c>
      <c r="BA151" s="74" t="str">
        <f t="shared" si="137"/>
        <v/>
      </c>
      <c r="BB151" s="74" t="str">
        <f t="shared" si="138"/>
        <v/>
      </c>
      <c r="BC151" s="74" t="str">
        <f t="shared" si="139"/>
        <v/>
      </c>
      <c r="BD151" s="74">
        <f t="shared" si="117"/>
        <v>3.1333333333333329</v>
      </c>
      <c r="BE151" s="74">
        <f t="shared" si="118"/>
        <v>2.6516666666666673</v>
      </c>
      <c r="BF151" s="74">
        <f t="shared" si="119"/>
        <v>2.7349999999999994</v>
      </c>
      <c r="BG151" s="74" t="str">
        <f t="shared" si="120"/>
        <v/>
      </c>
      <c r="BH151" s="74" t="str">
        <f t="shared" si="121"/>
        <v/>
      </c>
      <c r="BI151" s="74" t="str">
        <f t="shared" si="122"/>
        <v/>
      </c>
      <c r="BJ151" s="74" t="str">
        <f t="shared" si="123"/>
        <v/>
      </c>
      <c r="BK151" s="74" t="str">
        <f t="shared" si="124"/>
        <v/>
      </c>
      <c r="BL151" s="74" t="str">
        <f t="shared" si="125"/>
        <v/>
      </c>
      <c r="BM151" s="74" t="str">
        <f t="shared" si="126"/>
        <v/>
      </c>
      <c r="BN151" s="62">
        <f t="shared" si="127"/>
        <v>0.90722222222222249</v>
      </c>
      <c r="BO151" s="62">
        <f t="shared" si="128"/>
        <v>2.84</v>
      </c>
      <c r="BP151" s="9">
        <f t="shared" si="140"/>
        <v>0.53526800809734476</v>
      </c>
      <c r="BQ151" s="9">
        <f t="shared" si="141"/>
        <v>0.53095690198117984</v>
      </c>
      <c r="BR151" s="9">
        <f t="shared" si="142"/>
        <v>0.53341612147267892</v>
      </c>
      <c r="BS151" s="9" t="str">
        <f t="shared" si="143"/>
        <v/>
      </c>
      <c r="BT151" s="9" t="str">
        <f t="shared" si="144"/>
        <v/>
      </c>
      <c r="BU151" s="9" t="str">
        <f t="shared" si="145"/>
        <v/>
      </c>
      <c r="BV151" s="9" t="str">
        <f t="shared" si="146"/>
        <v/>
      </c>
      <c r="BW151" s="9" t="str">
        <f t="shared" si="147"/>
        <v/>
      </c>
      <c r="BX151" s="9" t="str">
        <f t="shared" si="148"/>
        <v/>
      </c>
      <c r="BY151" s="9" t="str">
        <f t="shared" si="149"/>
        <v/>
      </c>
      <c r="BZ151" s="9">
        <f t="shared" si="150"/>
        <v>0.11396531106977716</v>
      </c>
      <c r="CA151" s="9">
        <f t="shared" si="151"/>
        <v>0.15913613091567452</v>
      </c>
      <c r="CB151" s="9">
        <f t="shared" si="152"/>
        <v>0.1502045061908564</v>
      </c>
      <c r="CC151" s="9" t="str">
        <f t="shared" si="153"/>
        <v/>
      </c>
      <c r="CD151" s="9" t="str">
        <f t="shared" si="154"/>
        <v/>
      </c>
      <c r="CE151" s="9" t="str">
        <f t="shared" si="155"/>
        <v/>
      </c>
      <c r="CF151" s="9" t="str">
        <f t="shared" si="156"/>
        <v/>
      </c>
      <c r="CG151" s="9" t="str">
        <f t="shared" si="157"/>
        <v/>
      </c>
      <c r="CH151" s="9" t="str">
        <f t="shared" si="158"/>
        <v/>
      </c>
      <c r="CI151" s="9" t="str">
        <f t="shared" si="159"/>
        <v/>
      </c>
    </row>
    <row r="152" spans="1:87">
      <c r="A152" s="188"/>
      <c r="B152" s="57" t="str">
        <f>IF('Gene Table'!D151="","",'Gene Table'!D151)</f>
        <v>NM_018272</v>
      </c>
      <c r="C152" s="57" t="s">
        <v>1795</v>
      </c>
      <c r="D152" s="60">
        <f>IF(SUM('Test Sample Data'!D$3:D$98)&gt;10,IF(AND(ISNUMBER('Test Sample Data'!D151),'Test Sample Data'!D151&lt;$B$1, 'Test Sample Data'!D151&gt;0),'Test Sample Data'!D151,$B$1),"")</f>
        <v>25.4</v>
      </c>
      <c r="E152" s="60">
        <f>IF(SUM('Test Sample Data'!E$3:E$98)&gt;10,IF(AND(ISNUMBER('Test Sample Data'!E151),'Test Sample Data'!E151&lt;$B$1, 'Test Sample Data'!E151&gt;0),'Test Sample Data'!E151,$B$1),"")</f>
        <v>25.71</v>
      </c>
      <c r="F152" s="60">
        <f>IF(SUM('Test Sample Data'!F$3:F$98)&gt;10,IF(AND(ISNUMBER('Test Sample Data'!F151),'Test Sample Data'!F151&lt;$B$1, 'Test Sample Data'!F151&gt;0),'Test Sample Data'!F151,$B$1),"")</f>
        <v>25.68</v>
      </c>
      <c r="G152" s="60" t="str">
        <f>IF(SUM('Test Sample Data'!G$3:G$98)&gt;10,IF(AND(ISNUMBER('Test Sample Data'!G151),'Test Sample Data'!G151&lt;$B$1, 'Test Sample Data'!G151&gt;0),'Test Sample Data'!G151,$B$1),"")</f>
        <v/>
      </c>
      <c r="H152" s="60" t="str">
        <f>IF(SUM('Test Sample Data'!H$3:H$98)&gt;10,IF(AND(ISNUMBER('Test Sample Data'!H151),'Test Sample Data'!H151&lt;$B$1, 'Test Sample Data'!H151&gt;0),'Test Sample Data'!H151,$B$1),"")</f>
        <v/>
      </c>
      <c r="I152" s="60" t="str">
        <f>IF(SUM('Test Sample Data'!I$3:I$98)&gt;10,IF(AND(ISNUMBER('Test Sample Data'!I151),'Test Sample Data'!I151&lt;$B$1, 'Test Sample Data'!I151&gt;0),'Test Sample Data'!I151,$B$1),"")</f>
        <v/>
      </c>
      <c r="J152" s="60" t="str">
        <f>IF(SUM('Test Sample Data'!J$3:J$98)&gt;10,IF(AND(ISNUMBER('Test Sample Data'!J151),'Test Sample Data'!J151&lt;$B$1, 'Test Sample Data'!J151&gt;0),'Test Sample Data'!J151,$B$1),"")</f>
        <v/>
      </c>
      <c r="K152" s="60" t="str">
        <f>IF(SUM('Test Sample Data'!K$3:K$98)&gt;10,IF(AND(ISNUMBER('Test Sample Data'!K151),'Test Sample Data'!K151&lt;$B$1, 'Test Sample Data'!K151&gt;0),'Test Sample Data'!K151,$B$1),"")</f>
        <v/>
      </c>
      <c r="L152" s="60" t="str">
        <f>IF(SUM('Test Sample Data'!L$3:L$98)&gt;10,IF(AND(ISNUMBER('Test Sample Data'!L151),'Test Sample Data'!L151&lt;$B$1, 'Test Sample Data'!L151&gt;0),'Test Sample Data'!L151,$B$1),"")</f>
        <v/>
      </c>
      <c r="M152" s="60" t="str">
        <f>IF(SUM('Test Sample Data'!M$3:M$98)&gt;10,IF(AND(ISNUMBER('Test Sample Data'!M151),'Test Sample Data'!M151&lt;$B$1, 'Test Sample Data'!M151&gt;0),'Test Sample Data'!M151,$B$1),"")</f>
        <v/>
      </c>
      <c r="N152" s="60" t="str">
        <f>'Gene Table'!D151</f>
        <v>NM_018272</v>
      </c>
      <c r="O152" s="57" t="s">
        <v>1795</v>
      </c>
      <c r="P152" s="60">
        <f>IF(SUM('Control Sample Data'!D$3:D$98)&gt;10,IF(AND(ISNUMBER('Control Sample Data'!D151),'Control Sample Data'!D151&lt;$B$1, 'Control Sample Data'!D151&gt;0),'Control Sample Data'!D151,$B$1),"")</f>
        <v>27.07</v>
      </c>
      <c r="Q152" s="60">
        <f>IF(SUM('Control Sample Data'!E$3:E$98)&gt;10,IF(AND(ISNUMBER('Control Sample Data'!E151),'Control Sample Data'!E151&lt;$B$1, 'Control Sample Data'!E151&gt;0),'Control Sample Data'!E151,$B$1),"")</f>
        <v>27.07</v>
      </c>
      <c r="R152" s="60">
        <f>IF(SUM('Control Sample Data'!F$3:F$98)&gt;10,IF(AND(ISNUMBER('Control Sample Data'!F151),'Control Sample Data'!F151&lt;$B$1, 'Control Sample Data'!F151&gt;0),'Control Sample Data'!F151,$B$1),"")</f>
        <v>27.16</v>
      </c>
      <c r="S152" s="60" t="str">
        <f>IF(SUM('Control Sample Data'!G$3:G$98)&gt;10,IF(AND(ISNUMBER('Control Sample Data'!G151),'Control Sample Data'!G151&lt;$B$1, 'Control Sample Data'!G151&gt;0),'Control Sample Data'!G151,$B$1),"")</f>
        <v/>
      </c>
      <c r="T152" s="60" t="str">
        <f>IF(SUM('Control Sample Data'!H$3:H$98)&gt;10,IF(AND(ISNUMBER('Control Sample Data'!H151),'Control Sample Data'!H151&lt;$B$1, 'Control Sample Data'!H151&gt;0),'Control Sample Data'!H151,$B$1),"")</f>
        <v/>
      </c>
      <c r="U152" s="60" t="str">
        <f>IF(SUM('Control Sample Data'!I$3:I$98)&gt;10,IF(AND(ISNUMBER('Control Sample Data'!I151),'Control Sample Data'!I151&lt;$B$1, 'Control Sample Data'!I151&gt;0),'Control Sample Data'!I151,$B$1),"")</f>
        <v/>
      </c>
      <c r="V152" s="60" t="str">
        <f>IF(SUM('Control Sample Data'!J$3:J$98)&gt;10,IF(AND(ISNUMBER('Control Sample Data'!J151),'Control Sample Data'!J151&lt;$B$1, 'Control Sample Data'!J151&gt;0),'Control Sample Data'!J151,$B$1),"")</f>
        <v/>
      </c>
      <c r="W152" s="60" t="str">
        <f>IF(SUM('Control Sample Data'!K$3:K$98)&gt;10,IF(AND(ISNUMBER('Control Sample Data'!K151),'Control Sample Data'!K151&lt;$B$1, 'Control Sample Data'!K151&gt;0),'Control Sample Data'!K151,$B$1),"")</f>
        <v/>
      </c>
      <c r="X152" s="60" t="str">
        <f>IF(SUM('Control Sample Data'!L$3:L$98)&gt;10,IF(AND(ISNUMBER('Control Sample Data'!L151),'Control Sample Data'!L151&lt;$B$1, 'Control Sample Data'!L151&gt;0),'Control Sample Data'!L151,$B$1),"")</f>
        <v/>
      </c>
      <c r="Y152" s="60" t="str">
        <f>IF(SUM('Control Sample Data'!M$3:M$98)&gt;10,IF(AND(ISNUMBER('Control Sample Data'!M151),'Control Sample Data'!M151&lt;$B$1, 'Control Sample Data'!M151&gt;0),'Control Sample Data'!M151,$B$1),"")</f>
        <v/>
      </c>
      <c r="AT152" s="74">
        <f t="shared" si="130"/>
        <v>1.8816666666666677</v>
      </c>
      <c r="AU152" s="74">
        <f t="shared" si="131"/>
        <v>2.1033333333333317</v>
      </c>
      <c r="AV152" s="74">
        <f t="shared" si="132"/>
        <v>2.0566666666666649</v>
      </c>
      <c r="AW152" s="74" t="str">
        <f t="shared" si="133"/>
        <v/>
      </c>
      <c r="AX152" s="74" t="str">
        <f t="shared" si="134"/>
        <v/>
      </c>
      <c r="AY152" s="74" t="str">
        <f t="shared" si="135"/>
        <v/>
      </c>
      <c r="AZ152" s="74" t="str">
        <f t="shared" si="136"/>
        <v/>
      </c>
      <c r="BA152" s="74" t="str">
        <f t="shared" si="137"/>
        <v/>
      </c>
      <c r="BB152" s="74" t="str">
        <f t="shared" si="138"/>
        <v/>
      </c>
      <c r="BC152" s="74" t="str">
        <f t="shared" si="139"/>
        <v/>
      </c>
      <c r="BD152" s="74">
        <f t="shared" si="117"/>
        <v>3.293333333333333</v>
      </c>
      <c r="BE152" s="74">
        <f t="shared" si="118"/>
        <v>2.7616666666666667</v>
      </c>
      <c r="BF152" s="74">
        <f t="shared" si="119"/>
        <v>2.754999999999999</v>
      </c>
      <c r="BG152" s="74" t="str">
        <f t="shared" si="120"/>
        <v/>
      </c>
      <c r="BH152" s="74" t="str">
        <f t="shared" si="121"/>
        <v/>
      </c>
      <c r="BI152" s="74" t="str">
        <f t="shared" si="122"/>
        <v/>
      </c>
      <c r="BJ152" s="74" t="str">
        <f t="shared" si="123"/>
        <v/>
      </c>
      <c r="BK152" s="74" t="str">
        <f t="shared" si="124"/>
        <v/>
      </c>
      <c r="BL152" s="74" t="str">
        <f t="shared" si="125"/>
        <v/>
      </c>
      <c r="BM152" s="74" t="str">
        <f t="shared" si="126"/>
        <v/>
      </c>
      <c r="BN152" s="62">
        <f t="shared" si="127"/>
        <v>2.013888888888888</v>
      </c>
      <c r="BO152" s="62">
        <f t="shared" si="128"/>
        <v>2.9366666666666661</v>
      </c>
      <c r="BP152" s="9">
        <f t="shared" si="140"/>
        <v>0.27137003551931499</v>
      </c>
      <c r="BQ152" s="9">
        <f t="shared" si="141"/>
        <v>0.23271992902446956</v>
      </c>
      <c r="BR152" s="9">
        <f t="shared" si="142"/>
        <v>0.24037076312066361</v>
      </c>
      <c r="BS152" s="9" t="str">
        <f t="shared" si="143"/>
        <v/>
      </c>
      <c r="BT152" s="9" t="str">
        <f t="shared" si="144"/>
        <v/>
      </c>
      <c r="BU152" s="9" t="str">
        <f t="shared" si="145"/>
        <v/>
      </c>
      <c r="BV152" s="9" t="str">
        <f t="shared" si="146"/>
        <v/>
      </c>
      <c r="BW152" s="9" t="str">
        <f t="shared" si="147"/>
        <v/>
      </c>
      <c r="BX152" s="9" t="str">
        <f t="shared" si="148"/>
        <v/>
      </c>
      <c r="BY152" s="9" t="str">
        <f t="shared" si="149"/>
        <v/>
      </c>
      <c r="BZ152" s="9">
        <f t="shared" si="150"/>
        <v>0.10200181062355572</v>
      </c>
      <c r="CA152" s="9">
        <f t="shared" si="151"/>
        <v>0.14745363912188725</v>
      </c>
      <c r="CB152" s="9">
        <f t="shared" si="152"/>
        <v>0.14813659636769788</v>
      </c>
      <c r="CC152" s="9" t="str">
        <f t="shared" si="153"/>
        <v/>
      </c>
      <c r="CD152" s="9" t="str">
        <f t="shared" si="154"/>
        <v/>
      </c>
      <c r="CE152" s="9" t="str">
        <f t="shared" si="155"/>
        <v/>
      </c>
      <c r="CF152" s="9" t="str">
        <f t="shared" si="156"/>
        <v/>
      </c>
      <c r="CG152" s="9" t="str">
        <f t="shared" si="157"/>
        <v/>
      </c>
      <c r="CH152" s="9" t="str">
        <f t="shared" si="158"/>
        <v/>
      </c>
      <c r="CI152" s="9" t="str">
        <f t="shared" si="159"/>
        <v/>
      </c>
    </row>
    <row r="153" spans="1:87">
      <c r="A153" s="188"/>
      <c r="B153" s="57" t="str">
        <f>IF('Gene Table'!D152="","",'Gene Table'!D152)</f>
        <v>NM_018248</v>
      </c>
      <c r="C153" s="57" t="s">
        <v>1796</v>
      </c>
      <c r="D153" s="60">
        <f>IF(SUM('Test Sample Data'!D$3:D$98)&gt;10,IF(AND(ISNUMBER('Test Sample Data'!D152),'Test Sample Data'!D152&lt;$B$1, 'Test Sample Data'!D152&gt;0),'Test Sample Data'!D152,$B$1),"")</f>
        <v>23.13</v>
      </c>
      <c r="E153" s="60">
        <f>IF(SUM('Test Sample Data'!E$3:E$98)&gt;10,IF(AND(ISNUMBER('Test Sample Data'!E152),'Test Sample Data'!E152&lt;$B$1, 'Test Sample Data'!E152&gt;0),'Test Sample Data'!E152,$B$1),"")</f>
        <v>23.61</v>
      </c>
      <c r="F153" s="60">
        <f>IF(SUM('Test Sample Data'!F$3:F$98)&gt;10,IF(AND(ISNUMBER('Test Sample Data'!F152),'Test Sample Data'!F152&lt;$B$1, 'Test Sample Data'!F152&gt;0),'Test Sample Data'!F152,$B$1),"")</f>
        <v>23.51</v>
      </c>
      <c r="G153" s="60" t="str">
        <f>IF(SUM('Test Sample Data'!G$3:G$98)&gt;10,IF(AND(ISNUMBER('Test Sample Data'!G152),'Test Sample Data'!G152&lt;$B$1, 'Test Sample Data'!G152&gt;0),'Test Sample Data'!G152,$B$1),"")</f>
        <v/>
      </c>
      <c r="H153" s="60" t="str">
        <f>IF(SUM('Test Sample Data'!H$3:H$98)&gt;10,IF(AND(ISNUMBER('Test Sample Data'!H152),'Test Sample Data'!H152&lt;$B$1, 'Test Sample Data'!H152&gt;0),'Test Sample Data'!H152,$B$1),"")</f>
        <v/>
      </c>
      <c r="I153" s="60" t="str">
        <f>IF(SUM('Test Sample Data'!I$3:I$98)&gt;10,IF(AND(ISNUMBER('Test Sample Data'!I152),'Test Sample Data'!I152&lt;$B$1, 'Test Sample Data'!I152&gt;0),'Test Sample Data'!I152,$B$1),"")</f>
        <v/>
      </c>
      <c r="J153" s="60" t="str">
        <f>IF(SUM('Test Sample Data'!J$3:J$98)&gt;10,IF(AND(ISNUMBER('Test Sample Data'!J152),'Test Sample Data'!J152&lt;$B$1, 'Test Sample Data'!J152&gt;0),'Test Sample Data'!J152,$B$1),"")</f>
        <v/>
      </c>
      <c r="K153" s="60" t="str">
        <f>IF(SUM('Test Sample Data'!K$3:K$98)&gt;10,IF(AND(ISNUMBER('Test Sample Data'!K152),'Test Sample Data'!K152&lt;$B$1, 'Test Sample Data'!K152&gt;0),'Test Sample Data'!K152,$B$1),"")</f>
        <v/>
      </c>
      <c r="L153" s="60" t="str">
        <f>IF(SUM('Test Sample Data'!L$3:L$98)&gt;10,IF(AND(ISNUMBER('Test Sample Data'!L152),'Test Sample Data'!L152&lt;$B$1, 'Test Sample Data'!L152&gt;0),'Test Sample Data'!L152,$B$1),"")</f>
        <v/>
      </c>
      <c r="M153" s="60" t="str">
        <f>IF(SUM('Test Sample Data'!M$3:M$98)&gt;10,IF(AND(ISNUMBER('Test Sample Data'!M152),'Test Sample Data'!M152&lt;$B$1, 'Test Sample Data'!M152&gt;0),'Test Sample Data'!M152,$B$1),"")</f>
        <v/>
      </c>
      <c r="N153" s="60" t="str">
        <f>'Gene Table'!D152</f>
        <v>NM_018248</v>
      </c>
      <c r="O153" s="57" t="s">
        <v>1796</v>
      </c>
      <c r="P153" s="60">
        <f>IF(SUM('Control Sample Data'!D$3:D$98)&gt;10,IF(AND(ISNUMBER('Control Sample Data'!D152),'Control Sample Data'!D152&lt;$B$1, 'Control Sample Data'!D152&gt;0),'Control Sample Data'!D152,$B$1),"")</f>
        <v>27</v>
      </c>
      <c r="Q153" s="60">
        <f>IF(SUM('Control Sample Data'!E$3:E$98)&gt;10,IF(AND(ISNUMBER('Control Sample Data'!E152),'Control Sample Data'!E152&lt;$B$1, 'Control Sample Data'!E152&gt;0),'Control Sample Data'!E152,$B$1),"")</f>
        <v>27.22</v>
      </c>
      <c r="R153" s="60">
        <f>IF(SUM('Control Sample Data'!F$3:F$98)&gt;10,IF(AND(ISNUMBER('Control Sample Data'!F152),'Control Sample Data'!F152&lt;$B$1, 'Control Sample Data'!F152&gt;0),'Control Sample Data'!F152,$B$1),"")</f>
        <v>27.41</v>
      </c>
      <c r="S153" s="60" t="str">
        <f>IF(SUM('Control Sample Data'!G$3:G$98)&gt;10,IF(AND(ISNUMBER('Control Sample Data'!G152),'Control Sample Data'!G152&lt;$B$1, 'Control Sample Data'!G152&gt;0),'Control Sample Data'!G152,$B$1),"")</f>
        <v/>
      </c>
      <c r="T153" s="60" t="str">
        <f>IF(SUM('Control Sample Data'!H$3:H$98)&gt;10,IF(AND(ISNUMBER('Control Sample Data'!H152),'Control Sample Data'!H152&lt;$B$1, 'Control Sample Data'!H152&gt;0),'Control Sample Data'!H152,$B$1),"")</f>
        <v/>
      </c>
      <c r="U153" s="60" t="str">
        <f>IF(SUM('Control Sample Data'!I$3:I$98)&gt;10,IF(AND(ISNUMBER('Control Sample Data'!I152),'Control Sample Data'!I152&lt;$B$1, 'Control Sample Data'!I152&gt;0),'Control Sample Data'!I152,$B$1),"")</f>
        <v/>
      </c>
      <c r="V153" s="60" t="str">
        <f>IF(SUM('Control Sample Data'!J$3:J$98)&gt;10,IF(AND(ISNUMBER('Control Sample Data'!J152),'Control Sample Data'!J152&lt;$B$1, 'Control Sample Data'!J152&gt;0),'Control Sample Data'!J152,$B$1),"")</f>
        <v/>
      </c>
      <c r="W153" s="60" t="str">
        <f>IF(SUM('Control Sample Data'!K$3:K$98)&gt;10,IF(AND(ISNUMBER('Control Sample Data'!K152),'Control Sample Data'!K152&lt;$B$1, 'Control Sample Data'!K152&gt;0),'Control Sample Data'!K152,$B$1),"")</f>
        <v/>
      </c>
      <c r="X153" s="60" t="str">
        <f>IF(SUM('Control Sample Data'!L$3:L$98)&gt;10,IF(AND(ISNUMBER('Control Sample Data'!L152),'Control Sample Data'!L152&lt;$B$1, 'Control Sample Data'!L152&gt;0),'Control Sample Data'!L152,$B$1),"")</f>
        <v/>
      </c>
      <c r="Y153" s="60" t="str">
        <f>IF(SUM('Control Sample Data'!M$3:M$98)&gt;10,IF(AND(ISNUMBER('Control Sample Data'!M152),'Control Sample Data'!M152&lt;$B$1, 'Control Sample Data'!M152&gt;0),'Control Sample Data'!M152,$B$1),"")</f>
        <v/>
      </c>
      <c r="AT153" s="74">
        <f t="shared" si="130"/>
        <v>-0.38833333333333186</v>
      </c>
      <c r="AU153" s="74">
        <f t="shared" si="131"/>
        <v>3.3333333333303017E-3</v>
      </c>
      <c r="AV153" s="74">
        <f t="shared" si="132"/>
        <v>-0.11333333333333329</v>
      </c>
      <c r="AW153" s="74" t="str">
        <f t="shared" si="133"/>
        <v/>
      </c>
      <c r="AX153" s="74" t="str">
        <f t="shared" si="134"/>
        <v/>
      </c>
      <c r="AY153" s="74" t="str">
        <f t="shared" si="135"/>
        <v/>
      </c>
      <c r="AZ153" s="74" t="str">
        <f t="shared" si="136"/>
        <v/>
      </c>
      <c r="BA153" s="74" t="str">
        <f t="shared" si="137"/>
        <v/>
      </c>
      <c r="BB153" s="74" t="str">
        <f t="shared" si="138"/>
        <v/>
      </c>
      <c r="BC153" s="74" t="str">
        <f t="shared" si="139"/>
        <v/>
      </c>
      <c r="BD153" s="74">
        <f t="shared" si="117"/>
        <v>3.2233333333333327</v>
      </c>
      <c r="BE153" s="74">
        <f t="shared" si="118"/>
        <v>2.9116666666666653</v>
      </c>
      <c r="BF153" s="74">
        <f t="shared" si="119"/>
        <v>3.004999999999999</v>
      </c>
      <c r="BG153" s="74" t="str">
        <f t="shared" si="120"/>
        <v/>
      </c>
      <c r="BH153" s="74" t="str">
        <f t="shared" si="121"/>
        <v/>
      </c>
      <c r="BI153" s="74" t="str">
        <f t="shared" si="122"/>
        <v/>
      </c>
      <c r="BJ153" s="74" t="str">
        <f t="shared" si="123"/>
        <v/>
      </c>
      <c r="BK153" s="74" t="str">
        <f t="shared" si="124"/>
        <v/>
      </c>
      <c r="BL153" s="74" t="str">
        <f t="shared" si="125"/>
        <v/>
      </c>
      <c r="BM153" s="74" t="str">
        <f t="shared" si="126"/>
        <v/>
      </c>
      <c r="BN153" s="62">
        <f t="shared" si="127"/>
        <v>-0.16611111111111163</v>
      </c>
      <c r="BO153" s="62">
        <f t="shared" si="128"/>
        <v>3.0466666666666655</v>
      </c>
      <c r="BP153" s="9">
        <f t="shared" si="140"/>
        <v>1.3088804521196384</v>
      </c>
      <c r="BQ153" s="9">
        <f t="shared" si="141"/>
        <v>0.99769217652702535</v>
      </c>
      <c r="BR153" s="9">
        <f t="shared" si="142"/>
        <v>1.0817246660801048</v>
      </c>
      <c r="BS153" s="9" t="str">
        <f t="shared" si="143"/>
        <v/>
      </c>
      <c r="BT153" s="9" t="str">
        <f t="shared" si="144"/>
        <v/>
      </c>
      <c r="BU153" s="9" t="str">
        <f t="shared" si="145"/>
        <v/>
      </c>
      <c r="BV153" s="9" t="str">
        <f t="shared" si="146"/>
        <v/>
      </c>
      <c r="BW153" s="9" t="str">
        <f t="shared" si="147"/>
        <v/>
      </c>
      <c r="BX153" s="9" t="str">
        <f t="shared" si="148"/>
        <v/>
      </c>
      <c r="BY153" s="9" t="str">
        <f t="shared" si="149"/>
        <v/>
      </c>
      <c r="BZ153" s="9">
        <f t="shared" si="150"/>
        <v>0.10707300237130711</v>
      </c>
      <c r="CA153" s="9">
        <f t="shared" si="151"/>
        <v>0.1328926604722514</v>
      </c>
      <c r="CB153" s="9">
        <f t="shared" si="152"/>
        <v>0.12456753285348358</v>
      </c>
      <c r="CC153" s="9" t="str">
        <f t="shared" si="153"/>
        <v/>
      </c>
      <c r="CD153" s="9" t="str">
        <f t="shared" si="154"/>
        <v/>
      </c>
      <c r="CE153" s="9" t="str">
        <f t="shared" si="155"/>
        <v/>
      </c>
      <c r="CF153" s="9" t="str">
        <f t="shared" si="156"/>
        <v/>
      </c>
      <c r="CG153" s="9" t="str">
        <f t="shared" si="157"/>
        <v/>
      </c>
      <c r="CH153" s="9" t="str">
        <f t="shared" si="158"/>
        <v/>
      </c>
      <c r="CI153" s="9" t="str">
        <f t="shared" si="159"/>
        <v/>
      </c>
    </row>
    <row r="154" spans="1:87">
      <c r="A154" s="188"/>
      <c r="B154" s="57" t="str">
        <f>IF('Gene Table'!D153="","",'Gene Table'!D153)</f>
        <v>NM_017672</v>
      </c>
      <c r="C154" s="57" t="s">
        <v>1797</v>
      </c>
      <c r="D154" s="60">
        <f>IF(SUM('Test Sample Data'!D$3:D$98)&gt;10,IF(AND(ISNUMBER('Test Sample Data'!D153),'Test Sample Data'!D153&lt;$B$1, 'Test Sample Data'!D153&gt;0),'Test Sample Data'!D153,$B$1),"")</f>
        <v>27.49</v>
      </c>
      <c r="E154" s="60">
        <f>IF(SUM('Test Sample Data'!E$3:E$98)&gt;10,IF(AND(ISNUMBER('Test Sample Data'!E153),'Test Sample Data'!E153&lt;$B$1, 'Test Sample Data'!E153&gt;0),'Test Sample Data'!E153,$B$1),"")</f>
        <v>27.46</v>
      </c>
      <c r="F154" s="60">
        <f>IF(SUM('Test Sample Data'!F$3:F$98)&gt;10,IF(AND(ISNUMBER('Test Sample Data'!F153),'Test Sample Data'!F153&lt;$B$1, 'Test Sample Data'!F153&gt;0),'Test Sample Data'!F153,$B$1),"")</f>
        <v>27.69</v>
      </c>
      <c r="G154" s="60" t="str">
        <f>IF(SUM('Test Sample Data'!G$3:G$98)&gt;10,IF(AND(ISNUMBER('Test Sample Data'!G153),'Test Sample Data'!G153&lt;$B$1, 'Test Sample Data'!G153&gt;0),'Test Sample Data'!G153,$B$1),"")</f>
        <v/>
      </c>
      <c r="H154" s="60" t="str">
        <f>IF(SUM('Test Sample Data'!H$3:H$98)&gt;10,IF(AND(ISNUMBER('Test Sample Data'!H153),'Test Sample Data'!H153&lt;$B$1, 'Test Sample Data'!H153&gt;0),'Test Sample Data'!H153,$B$1),"")</f>
        <v/>
      </c>
      <c r="I154" s="60" t="str">
        <f>IF(SUM('Test Sample Data'!I$3:I$98)&gt;10,IF(AND(ISNUMBER('Test Sample Data'!I153),'Test Sample Data'!I153&lt;$B$1, 'Test Sample Data'!I153&gt;0),'Test Sample Data'!I153,$B$1),"")</f>
        <v/>
      </c>
      <c r="J154" s="60" t="str">
        <f>IF(SUM('Test Sample Data'!J$3:J$98)&gt;10,IF(AND(ISNUMBER('Test Sample Data'!J153),'Test Sample Data'!J153&lt;$B$1, 'Test Sample Data'!J153&gt;0),'Test Sample Data'!J153,$B$1),"")</f>
        <v/>
      </c>
      <c r="K154" s="60" t="str">
        <f>IF(SUM('Test Sample Data'!K$3:K$98)&gt;10,IF(AND(ISNUMBER('Test Sample Data'!K153),'Test Sample Data'!K153&lt;$B$1, 'Test Sample Data'!K153&gt;0),'Test Sample Data'!K153,$B$1),"")</f>
        <v/>
      </c>
      <c r="L154" s="60" t="str">
        <f>IF(SUM('Test Sample Data'!L$3:L$98)&gt;10,IF(AND(ISNUMBER('Test Sample Data'!L153),'Test Sample Data'!L153&lt;$B$1, 'Test Sample Data'!L153&gt;0),'Test Sample Data'!L153,$B$1),"")</f>
        <v/>
      </c>
      <c r="M154" s="60" t="str">
        <f>IF(SUM('Test Sample Data'!M$3:M$98)&gt;10,IF(AND(ISNUMBER('Test Sample Data'!M153),'Test Sample Data'!M153&lt;$B$1, 'Test Sample Data'!M153&gt;0),'Test Sample Data'!M153,$B$1),"")</f>
        <v/>
      </c>
      <c r="N154" s="60" t="str">
        <f>'Gene Table'!D153</f>
        <v>NM_017672</v>
      </c>
      <c r="O154" s="57" t="s">
        <v>1797</v>
      </c>
      <c r="P154" s="60">
        <f>IF(SUM('Control Sample Data'!D$3:D$98)&gt;10,IF(AND(ISNUMBER('Control Sample Data'!D153),'Control Sample Data'!D153&lt;$B$1, 'Control Sample Data'!D153&gt;0),'Control Sample Data'!D153,$B$1),"")</f>
        <v>25.79</v>
      </c>
      <c r="Q154" s="60">
        <f>IF(SUM('Control Sample Data'!E$3:E$98)&gt;10,IF(AND(ISNUMBER('Control Sample Data'!E153),'Control Sample Data'!E153&lt;$B$1, 'Control Sample Data'!E153&gt;0),'Control Sample Data'!E153,$B$1),"")</f>
        <v>25.86</v>
      </c>
      <c r="R154" s="60">
        <f>IF(SUM('Control Sample Data'!F$3:F$98)&gt;10,IF(AND(ISNUMBER('Control Sample Data'!F153),'Control Sample Data'!F153&lt;$B$1, 'Control Sample Data'!F153&gt;0),'Control Sample Data'!F153,$B$1),"")</f>
        <v>26.02</v>
      </c>
      <c r="S154" s="60" t="str">
        <f>IF(SUM('Control Sample Data'!G$3:G$98)&gt;10,IF(AND(ISNUMBER('Control Sample Data'!G153),'Control Sample Data'!G153&lt;$B$1, 'Control Sample Data'!G153&gt;0),'Control Sample Data'!G153,$B$1),"")</f>
        <v/>
      </c>
      <c r="T154" s="60" t="str">
        <f>IF(SUM('Control Sample Data'!H$3:H$98)&gt;10,IF(AND(ISNUMBER('Control Sample Data'!H153),'Control Sample Data'!H153&lt;$B$1, 'Control Sample Data'!H153&gt;0),'Control Sample Data'!H153,$B$1),"")</f>
        <v/>
      </c>
      <c r="U154" s="60" t="str">
        <f>IF(SUM('Control Sample Data'!I$3:I$98)&gt;10,IF(AND(ISNUMBER('Control Sample Data'!I153),'Control Sample Data'!I153&lt;$B$1, 'Control Sample Data'!I153&gt;0),'Control Sample Data'!I153,$B$1),"")</f>
        <v/>
      </c>
      <c r="V154" s="60" t="str">
        <f>IF(SUM('Control Sample Data'!J$3:J$98)&gt;10,IF(AND(ISNUMBER('Control Sample Data'!J153),'Control Sample Data'!J153&lt;$B$1, 'Control Sample Data'!J153&gt;0),'Control Sample Data'!J153,$B$1),"")</f>
        <v/>
      </c>
      <c r="W154" s="60" t="str">
        <f>IF(SUM('Control Sample Data'!K$3:K$98)&gt;10,IF(AND(ISNUMBER('Control Sample Data'!K153),'Control Sample Data'!K153&lt;$B$1, 'Control Sample Data'!K153&gt;0),'Control Sample Data'!K153,$B$1),"")</f>
        <v/>
      </c>
      <c r="X154" s="60" t="str">
        <f>IF(SUM('Control Sample Data'!L$3:L$98)&gt;10,IF(AND(ISNUMBER('Control Sample Data'!L153),'Control Sample Data'!L153&lt;$B$1, 'Control Sample Data'!L153&gt;0),'Control Sample Data'!L153,$B$1),"")</f>
        <v/>
      </c>
      <c r="Y154" s="60" t="str">
        <f>IF(SUM('Control Sample Data'!M$3:M$98)&gt;10,IF(AND(ISNUMBER('Control Sample Data'!M153),'Control Sample Data'!M153&lt;$B$1, 'Control Sample Data'!M153&gt;0),'Control Sample Data'!M153,$B$1),"")</f>
        <v/>
      </c>
      <c r="AT154" s="74">
        <f t="shared" si="130"/>
        <v>3.9716666666666676</v>
      </c>
      <c r="AU154" s="74">
        <f t="shared" si="131"/>
        <v>3.8533333333333317</v>
      </c>
      <c r="AV154" s="74">
        <f t="shared" si="132"/>
        <v>4.0666666666666664</v>
      </c>
      <c r="AW154" s="74" t="str">
        <f t="shared" si="133"/>
        <v/>
      </c>
      <c r="AX154" s="74" t="str">
        <f t="shared" si="134"/>
        <v/>
      </c>
      <c r="AY154" s="74" t="str">
        <f t="shared" si="135"/>
        <v/>
      </c>
      <c r="AZ154" s="74" t="str">
        <f t="shared" si="136"/>
        <v/>
      </c>
      <c r="BA154" s="74" t="str">
        <f t="shared" si="137"/>
        <v/>
      </c>
      <c r="BB154" s="74" t="str">
        <f t="shared" si="138"/>
        <v/>
      </c>
      <c r="BC154" s="74" t="str">
        <f t="shared" si="139"/>
        <v/>
      </c>
      <c r="BD154" s="74">
        <f t="shared" si="117"/>
        <v>2.0133333333333319</v>
      </c>
      <c r="BE154" s="74">
        <f t="shared" si="118"/>
        <v>1.5516666666666659</v>
      </c>
      <c r="BF154" s="74">
        <f t="shared" si="119"/>
        <v>1.6149999999999984</v>
      </c>
      <c r="BG154" s="74" t="str">
        <f t="shared" si="120"/>
        <v/>
      </c>
      <c r="BH154" s="74" t="str">
        <f t="shared" si="121"/>
        <v/>
      </c>
      <c r="BI154" s="74" t="str">
        <f t="shared" si="122"/>
        <v/>
      </c>
      <c r="BJ154" s="74" t="str">
        <f t="shared" si="123"/>
        <v/>
      </c>
      <c r="BK154" s="74" t="str">
        <f t="shared" si="124"/>
        <v/>
      </c>
      <c r="BL154" s="74" t="str">
        <f t="shared" si="125"/>
        <v/>
      </c>
      <c r="BM154" s="74" t="str">
        <f t="shared" si="126"/>
        <v/>
      </c>
      <c r="BN154" s="62">
        <f t="shared" si="127"/>
        <v>3.9638888888888886</v>
      </c>
      <c r="BO154" s="62">
        <f t="shared" si="128"/>
        <v>1.7266666666666655</v>
      </c>
      <c r="BP154" s="9">
        <f t="shared" si="140"/>
        <v>6.3739580456352737E-2</v>
      </c>
      <c r="BQ154" s="9">
        <f t="shared" si="141"/>
        <v>6.9188048849706862E-2</v>
      </c>
      <c r="BR154" s="9">
        <f t="shared" si="142"/>
        <v>5.9677600244401045E-2</v>
      </c>
      <c r="BS154" s="9" t="str">
        <f t="shared" si="143"/>
        <v/>
      </c>
      <c r="BT154" s="9" t="str">
        <f t="shared" si="144"/>
        <v/>
      </c>
      <c r="BU154" s="9" t="str">
        <f t="shared" si="145"/>
        <v/>
      </c>
      <c r="BV154" s="9" t="str">
        <f t="shared" si="146"/>
        <v/>
      </c>
      <c r="BW154" s="9" t="str">
        <f t="shared" si="147"/>
        <v/>
      </c>
      <c r="BX154" s="9" t="str">
        <f t="shared" si="148"/>
        <v/>
      </c>
      <c r="BY154" s="9" t="str">
        <f t="shared" si="149"/>
        <v/>
      </c>
      <c r="BZ154" s="9">
        <f t="shared" si="150"/>
        <v>0.2477001533163076</v>
      </c>
      <c r="CA154" s="9">
        <f t="shared" si="151"/>
        <v>0.34111576409224303</v>
      </c>
      <c r="CB154" s="9">
        <f t="shared" si="152"/>
        <v>0.32646494677222976</v>
      </c>
      <c r="CC154" s="9" t="str">
        <f t="shared" si="153"/>
        <v/>
      </c>
      <c r="CD154" s="9" t="str">
        <f t="shared" si="154"/>
        <v/>
      </c>
      <c r="CE154" s="9" t="str">
        <f t="shared" si="155"/>
        <v/>
      </c>
      <c r="CF154" s="9" t="str">
        <f t="shared" si="156"/>
        <v/>
      </c>
      <c r="CG154" s="9" t="str">
        <f t="shared" si="157"/>
        <v/>
      </c>
      <c r="CH154" s="9" t="str">
        <f t="shared" si="158"/>
        <v/>
      </c>
      <c r="CI154" s="9" t="str">
        <f t="shared" si="159"/>
        <v/>
      </c>
    </row>
    <row r="155" spans="1:87">
      <c r="A155" s="188"/>
      <c r="B155" s="57" t="str">
        <f>IF('Gene Table'!D154="","",'Gene Table'!D154)</f>
        <v>NM_019093</v>
      </c>
      <c r="C155" s="57" t="s">
        <v>1798</v>
      </c>
      <c r="D155" s="60">
        <f>IF(SUM('Test Sample Data'!D$3:D$98)&gt;10,IF(AND(ISNUMBER('Test Sample Data'!D154),'Test Sample Data'!D154&lt;$B$1, 'Test Sample Data'!D154&gt;0),'Test Sample Data'!D154,$B$1),"")</f>
        <v>27.79</v>
      </c>
      <c r="E155" s="60">
        <f>IF(SUM('Test Sample Data'!E$3:E$98)&gt;10,IF(AND(ISNUMBER('Test Sample Data'!E154),'Test Sample Data'!E154&lt;$B$1, 'Test Sample Data'!E154&gt;0),'Test Sample Data'!E154,$B$1),"")</f>
        <v>28.01</v>
      </c>
      <c r="F155" s="60">
        <f>IF(SUM('Test Sample Data'!F$3:F$98)&gt;10,IF(AND(ISNUMBER('Test Sample Data'!F154),'Test Sample Data'!F154&lt;$B$1, 'Test Sample Data'!F154&gt;0),'Test Sample Data'!F154,$B$1),"")</f>
        <v>28.08</v>
      </c>
      <c r="G155" s="60" t="str">
        <f>IF(SUM('Test Sample Data'!G$3:G$98)&gt;10,IF(AND(ISNUMBER('Test Sample Data'!G154),'Test Sample Data'!G154&lt;$B$1, 'Test Sample Data'!G154&gt;0),'Test Sample Data'!G154,$B$1),"")</f>
        <v/>
      </c>
      <c r="H155" s="60" t="str">
        <f>IF(SUM('Test Sample Data'!H$3:H$98)&gt;10,IF(AND(ISNUMBER('Test Sample Data'!H154),'Test Sample Data'!H154&lt;$B$1, 'Test Sample Data'!H154&gt;0),'Test Sample Data'!H154,$B$1),"")</f>
        <v/>
      </c>
      <c r="I155" s="60" t="str">
        <f>IF(SUM('Test Sample Data'!I$3:I$98)&gt;10,IF(AND(ISNUMBER('Test Sample Data'!I154),'Test Sample Data'!I154&lt;$B$1, 'Test Sample Data'!I154&gt;0),'Test Sample Data'!I154,$B$1),"")</f>
        <v/>
      </c>
      <c r="J155" s="60" t="str">
        <f>IF(SUM('Test Sample Data'!J$3:J$98)&gt;10,IF(AND(ISNUMBER('Test Sample Data'!J154),'Test Sample Data'!J154&lt;$B$1, 'Test Sample Data'!J154&gt;0),'Test Sample Data'!J154,$B$1),"")</f>
        <v/>
      </c>
      <c r="K155" s="60" t="str">
        <f>IF(SUM('Test Sample Data'!K$3:K$98)&gt;10,IF(AND(ISNUMBER('Test Sample Data'!K154),'Test Sample Data'!K154&lt;$B$1, 'Test Sample Data'!K154&gt;0),'Test Sample Data'!K154,$B$1),"")</f>
        <v/>
      </c>
      <c r="L155" s="60" t="str">
        <f>IF(SUM('Test Sample Data'!L$3:L$98)&gt;10,IF(AND(ISNUMBER('Test Sample Data'!L154),'Test Sample Data'!L154&lt;$B$1, 'Test Sample Data'!L154&gt;0),'Test Sample Data'!L154,$B$1),"")</f>
        <v/>
      </c>
      <c r="M155" s="60" t="str">
        <f>IF(SUM('Test Sample Data'!M$3:M$98)&gt;10,IF(AND(ISNUMBER('Test Sample Data'!M154),'Test Sample Data'!M154&lt;$B$1, 'Test Sample Data'!M154&gt;0),'Test Sample Data'!M154,$B$1),"")</f>
        <v/>
      </c>
      <c r="N155" s="60" t="str">
        <f>'Gene Table'!D154</f>
        <v>NM_019093</v>
      </c>
      <c r="O155" s="57" t="s">
        <v>1798</v>
      </c>
      <c r="P155" s="60">
        <f>IF(SUM('Control Sample Data'!D$3:D$98)&gt;10,IF(AND(ISNUMBER('Control Sample Data'!D154),'Control Sample Data'!D154&lt;$B$1, 'Control Sample Data'!D154&gt;0),'Control Sample Data'!D154,$B$1),"")</f>
        <v>26.69</v>
      </c>
      <c r="Q155" s="60">
        <f>IF(SUM('Control Sample Data'!E$3:E$98)&gt;10,IF(AND(ISNUMBER('Control Sample Data'!E154),'Control Sample Data'!E154&lt;$B$1, 'Control Sample Data'!E154&gt;0),'Control Sample Data'!E154,$B$1),"")</f>
        <v>26.57</v>
      </c>
      <c r="R155" s="60">
        <f>IF(SUM('Control Sample Data'!F$3:F$98)&gt;10,IF(AND(ISNUMBER('Control Sample Data'!F154),'Control Sample Data'!F154&lt;$B$1, 'Control Sample Data'!F154&gt;0),'Control Sample Data'!F154,$B$1),"")</f>
        <v>26.88</v>
      </c>
      <c r="S155" s="60" t="str">
        <f>IF(SUM('Control Sample Data'!G$3:G$98)&gt;10,IF(AND(ISNUMBER('Control Sample Data'!G154),'Control Sample Data'!G154&lt;$B$1, 'Control Sample Data'!G154&gt;0),'Control Sample Data'!G154,$B$1),"")</f>
        <v/>
      </c>
      <c r="T155" s="60" t="str">
        <f>IF(SUM('Control Sample Data'!H$3:H$98)&gt;10,IF(AND(ISNUMBER('Control Sample Data'!H154),'Control Sample Data'!H154&lt;$B$1, 'Control Sample Data'!H154&gt;0),'Control Sample Data'!H154,$B$1),"")</f>
        <v/>
      </c>
      <c r="U155" s="60" t="str">
        <f>IF(SUM('Control Sample Data'!I$3:I$98)&gt;10,IF(AND(ISNUMBER('Control Sample Data'!I154),'Control Sample Data'!I154&lt;$B$1, 'Control Sample Data'!I154&gt;0),'Control Sample Data'!I154,$B$1),"")</f>
        <v/>
      </c>
      <c r="V155" s="60" t="str">
        <f>IF(SUM('Control Sample Data'!J$3:J$98)&gt;10,IF(AND(ISNUMBER('Control Sample Data'!J154),'Control Sample Data'!J154&lt;$B$1, 'Control Sample Data'!J154&gt;0),'Control Sample Data'!J154,$B$1),"")</f>
        <v/>
      </c>
      <c r="W155" s="60" t="str">
        <f>IF(SUM('Control Sample Data'!K$3:K$98)&gt;10,IF(AND(ISNUMBER('Control Sample Data'!K154),'Control Sample Data'!K154&lt;$B$1, 'Control Sample Data'!K154&gt;0),'Control Sample Data'!K154,$B$1),"")</f>
        <v/>
      </c>
      <c r="X155" s="60" t="str">
        <f>IF(SUM('Control Sample Data'!L$3:L$98)&gt;10,IF(AND(ISNUMBER('Control Sample Data'!L154),'Control Sample Data'!L154&lt;$B$1, 'Control Sample Data'!L154&gt;0),'Control Sample Data'!L154,$B$1),"")</f>
        <v/>
      </c>
      <c r="Y155" s="60" t="str">
        <f>IF(SUM('Control Sample Data'!M$3:M$98)&gt;10,IF(AND(ISNUMBER('Control Sample Data'!M154),'Control Sample Data'!M154&lt;$B$1, 'Control Sample Data'!M154&gt;0),'Control Sample Data'!M154,$B$1),"")</f>
        <v/>
      </c>
      <c r="AT155" s="74">
        <f t="shared" si="130"/>
        <v>4.2716666666666683</v>
      </c>
      <c r="AU155" s="74">
        <f t="shared" si="131"/>
        <v>4.4033333333333324</v>
      </c>
      <c r="AV155" s="74">
        <f t="shared" si="132"/>
        <v>4.4566666666666634</v>
      </c>
      <c r="AW155" s="74" t="str">
        <f t="shared" si="133"/>
        <v/>
      </c>
      <c r="AX155" s="74" t="str">
        <f t="shared" si="134"/>
        <v/>
      </c>
      <c r="AY155" s="74" t="str">
        <f t="shared" si="135"/>
        <v/>
      </c>
      <c r="AZ155" s="74" t="str">
        <f t="shared" si="136"/>
        <v/>
      </c>
      <c r="BA155" s="74" t="str">
        <f t="shared" si="137"/>
        <v/>
      </c>
      <c r="BB155" s="74" t="str">
        <f t="shared" si="138"/>
        <v/>
      </c>
      <c r="BC155" s="74" t="str">
        <f t="shared" si="139"/>
        <v/>
      </c>
      <c r="BD155" s="74">
        <f t="shared" si="117"/>
        <v>2.913333333333334</v>
      </c>
      <c r="BE155" s="74">
        <f t="shared" si="118"/>
        <v>2.2616666666666667</v>
      </c>
      <c r="BF155" s="74">
        <f t="shared" si="119"/>
        <v>2.4749999999999979</v>
      </c>
      <c r="BG155" s="74" t="str">
        <f t="shared" si="120"/>
        <v/>
      </c>
      <c r="BH155" s="74" t="str">
        <f t="shared" si="121"/>
        <v/>
      </c>
      <c r="BI155" s="74" t="str">
        <f t="shared" si="122"/>
        <v/>
      </c>
      <c r="BJ155" s="74" t="str">
        <f t="shared" si="123"/>
        <v/>
      </c>
      <c r="BK155" s="74" t="str">
        <f t="shared" si="124"/>
        <v/>
      </c>
      <c r="BL155" s="74" t="str">
        <f t="shared" si="125"/>
        <v/>
      </c>
      <c r="BM155" s="74" t="str">
        <f t="shared" si="126"/>
        <v/>
      </c>
      <c r="BN155" s="62">
        <f t="shared" si="127"/>
        <v>4.3772222222222217</v>
      </c>
      <c r="BO155" s="62">
        <f t="shared" si="128"/>
        <v>2.5499999999999994</v>
      </c>
      <c r="BP155" s="9">
        <f t="shared" si="140"/>
        <v>5.177262696841356E-2</v>
      </c>
      <c r="BQ155" s="9">
        <f t="shared" si="141"/>
        <v>4.7256830007494588E-2</v>
      </c>
      <c r="BR155" s="9">
        <f t="shared" si="142"/>
        <v>4.5541743470842097E-2</v>
      </c>
      <c r="BS155" s="9" t="str">
        <f t="shared" si="143"/>
        <v/>
      </c>
      <c r="BT155" s="9" t="str">
        <f t="shared" si="144"/>
        <v/>
      </c>
      <c r="BU155" s="9" t="str">
        <f t="shared" si="145"/>
        <v/>
      </c>
      <c r="BV155" s="9" t="str">
        <f t="shared" si="146"/>
        <v/>
      </c>
      <c r="BW155" s="9" t="str">
        <f t="shared" si="147"/>
        <v/>
      </c>
      <c r="BX155" s="9" t="str">
        <f t="shared" si="148"/>
        <v/>
      </c>
      <c r="BY155" s="9" t="str">
        <f t="shared" si="149"/>
        <v/>
      </c>
      <c r="BZ155" s="9">
        <f t="shared" si="150"/>
        <v>0.13273922549529465</v>
      </c>
      <c r="CA155" s="9">
        <f t="shared" si="151"/>
        <v>0.20853093626744093</v>
      </c>
      <c r="CB155" s="9">
        <f t="shared" si="152"/>
        <v>0.17986669750135278</v>
      </c>
      <c r="CC155" s="9" t="str">
        <f t="shared" si="153"/>
        <v/>
      </c>
      <c r="CD155" s="9" t="str">
        <f t="shared" si="154"/>
        <v/>
      </c>
      <c r="CE155" s="9" t="str">
        <f t="shared" si="155"/>
        <v/>
      </c>
      <c r="CF155" s="9" t="str">
        <f t="shared" si="156"/>
        <v/>
      </c>
      <c r="CG155" s="9" t="str">
        <f t="shared" si="157"/>
        <v/>
      </c>
      <c r="CH155" s="9" t="str">
        <f t="shared" si="158"/>
        <v/>
      </c>
      <c r="CI155" s="9" t="str">
        <f t="shared" si="159"/>
        <v/>
      </c>
    </row>
    <row r="156" spans="1:87">
      <c r="A156" s="188"/>
      <c r="B156" s="57" t="str">
        <f>IF('Gene Table'!D155="","",'Gene Table'!D155)</f>
        <v>NM_007120</v>
      </c>
      <c r="C156" s="57" t="s">
        <v>1799</v>
      </c>
      <c r="D156" s="60">
        <f>IF(SUM('Test Sample Data'!D$3:D$98)&gt;10,IF(AND(ISNUMBER('Test Sample Data'!D155),'Test Sample Data'!D155&lt;$B$1, 'Test Sample Data'!D155&gt;0),'Test Sample Data'!D155,$B$1),"")</f>
        <v>27.91</v>
      </c>
      <c r="E156" s="60">
        <f>IF(SUM('Test Sample Data'!E$3:E$98)&gt;10,IF(AND(ISNUMBER('Test Sample Data'!E155),'Test Sample Data'!E155&lt;$B$1, 'Test Sample Data'!E155&gt;0),'Test Sample Data'!E155,$B$1),"")</f>
        <v>28.11</v>
      </c>
      <c r="F156" s="60">
        <f>IF(SUM('Test Sample Data'!F$3:F$98)&gt;10,IF(AND(ISNUMBER('Test Sample Data'!F155),'Test Sample Data'!F155&lt;$B$1, 'Test Sample Data'!F155&gt;0),'Test Sample Data'!F155,$B$1),"")</f>
        <v>28.14</v>
      </c>
      <c r="G156" s="60" t="str">
        <f>IF(SUM('Test Sample Data'!G$3:G$98)&gt;10,IF(AND(ISNUMBER('Test Sample Data'!G155),'Test Sample Data'!G155&lt;$B$1, 'Test Sample Data'!G155&gt;0),'Test Sample Data'!G155,$B$1),"")</f>
        <v/>
      </c>
      <c r="H156" s="60" t="str">
        <f>IF(SUM('Test Sample Data'!H$3:H$98)&gt;10,IF(AND(ISNUMBER('Test Sample Data'!H155),'Test Sample Data'!H155&lt;$B$1, 'Test Sample Data'!H155&gt;0),'Test Sample Data'!H155,$B$1),"")</f>
        <v/>
      </c>
      <c r="I156" s="60" t="str">
        <f>IF(SUM('Test Sample Data'!I$3:I$98)&gt;10,IF(AND(ISNUMBER('Test Sample Data'!I155),'Test Sample Data'!I155&lt;$B$1, 'Test Sample Data'!I155&gt;0),'Test Sample Data'!I155,$B$1),"")</f>
        <v/>
      </c>
      <c r="J156" s="60" t="str">
        <f>IF(SUM('Test Sample Data'!J$3:J$98)&gt;10,IF(AND(ISNUMBER('Test Sample Data'!J155),'Test Sample Data'!J155&lt;$B$1, 'Test Sample Data'!J155&gt;0),'Test Sample Data'!J155,$B$1),"")</f>
        <v/>
      </c>
      <c r="K156" s="60" t="str">
        <f>IF(SUM('Test Sample Data'!K$3:K$98)&gt;10,IF(AND(ISNUMBER('Test Sample Data'!K155),'Test Sample Data'!K155&lt;$B$1, 'Test Sample Data'!K155&gt;0),'Test Sample Data'!K155,$B$1),"")</f>
        <v/>
      </c>
      <c r="L156" s="60" t="str">
        <f>IF(SUM('Test Sample Data'!L$3:L$98)&gt;10,IF(AND(ISNUMBER('Test Sample Data'!L155),'Test Sample Data'!L155&lt;$B$1, 'Test Sample Data'!L155&gt;0),'Test Sample Data'!L155,$B$1),"")</f>
        <v/>
      </c>
      <c r="M156" s="60" t="str">
        <f>IF(SUM('Test Sample Data'!M$3:M$98)&gt;10,IF(AND(ISNUMBER('Test Sample Data'!M155),'Test Sample Data'!M155&lt;$B$1, 'Test Sample Data'!M155&gt;0),'Test Sample Data'!M155,$B$1),"")</f>
        <v/>
      </c>
      <c r="N156" s="60" t="str">
        <f>'Gene Table'!D155</f>
        <v>NM_007120</v>
      </c>
      <c r="O156" s="57" t="s">
        <v>1799</v>
      </c>
      <c r="P156" s="60">
        <f>IF(SUM('Control Sample Data'!D$3:D$98)&gt;10,IF(AND(ISNUMBER('Control Sample Data'!D155),'Control Sample Data'!D155&lt;$B$1, 'Control Sample Data'!D155&gt;0),'Control Sample Data'!D155,$B$1),"")</f>
        <v>27.35</v>
      </c>
      <c r="Q156" s="60">
        <f>IF(SUM('Control Sample Data'!E$3:E$98)&gt;10,IF(AND(ISNUMBER('Control Sample Data'!E155),'Control Sample Data'!E155&lt;$B$1, 'Control Sample Data'!E155&gt;0),'Control Sample Data'!E155,$B$1),"")</f>
        <v>27.69</v>
      </c>
      <c r="R156" s="60">
        <f>IF(SUM('Control Sample Data'!F$3:F$98)&gt;10,IF(AND(ISNUMBER('Control Sample Data'!F155),'Control Sample Data'!F155&lt;$B$1, 'Control Sample Data'!F155&gt;0),'Control Sample Data'!F155,$B$1),"")</f>
        <v>27.73</v>
      </c>
      <c r="S156" s="60" t="str">
        <f>IF(SUM('Control Sample Data'!G$3:G$98)&gt;10,IF(AND(ISNUMBER('Control Sample Data'!G155),'Control Sample Data'!G155&lt;$B$1, 'Control Sample Data'!G155&gt;0),'Control Sample Data'!G155,$B$1),"")</f>
        <v/>
      </c>
      <c r="T156" s="60" t="str">
        <f>IF(SUM('Control Sample Data'!H$3:H$98)&gt;10,IF(AND(ISNUMBER('Control Sample Data'!H155),'Control Sample Data'!H155&lt;$B$1, 'Control Sample Data'!H155&gt;0),'Control Sample Data'!H155,$B$1),"")</f>
        <v/>
      </c>
      <c r="U156" s="60" t="str">
        <f>IF(SUM('Control Sample Data'!I$3:I$98)&gt;10,IF(AND(ISNUMBER('Control Sample Data'!I155),'Control Sample Data'!I155&lt;$B$1, 'Control Sample Data'!I155&gt;0),'Control Sample Data'!I155,$B$1),"")</f>
        <v/>
      </c>
      <c r="V156" s="60" t="str">
        <f>IF(SUM('Control Sample Data'!J$3:J$98)&gt;10,IF(AND(ISNUMBER('Control Sample Data'!J155),'Control Sample Data'!J155&lt;$B$1, 'Control Sample Data'!J155&gt;0),'Control Sample Data'!J155,$B$1),"")</f>
        <v/>
      </c>
      <c r="W156" s="60" t="str">
        <f>IF(SUM('Control Sample Data'!K$3:K$98)&gt;10,IF(AND(ISNUMBER('Control Sample Data'!K155),'Control Sample Data'!K155&lt;$B$1, 'Control Sample Data'!K155&gt;0),'Control Sample Data'!K155,$B$1),"")</f>
        <v/>
      </c>
      <c r="X156" s="60" t="str">
        <f>IF(SUM('Control Sample Data'!L$3:L$98)&gt;10,IF(AND(ISNUMBER('Control Sample Data'!L155),'Control Sample Data'!L155&lt;$B$1, 'Control Sample Data'!L155&gt;0),'Control Sample Data'!L155,$B$1),"")</f>
        <v/>
      </c>
      <c r="Y156" s="60" t="str">
        <f>IF(SUM('Control Sample Data'!M$3:M$98)&gt;10,IF(AND(ISNUMBER('Control Sample Data'!M155),'Control Sample Data'!M155&lt;$B$1, 'Control Sample Data'!M155&gt;0),'Control Sample Data'!M155,$B$1),"")</f>
        <v/>
      </c>
      <c r="AT156" s="74">
        <f t="shared" si="130"/>
        <v>4.3916666666666693</v>
      </c>
      <c r="AU156" s="74">
        <f t="shared" si="131"/>
        <v>4.5033333333333303</v>
      </c>
      <c r="AV156" s="74">
        <f t="shared" si="132"/>
        <v>4.5166666666666657</v>
      </c>
      <c r="AW156" s="74" t="str">
        <f t="shared" si="133"/>
        <v/>
      </c>
      <c r="AX156" s="74" t="str">
        <f t="shared" si="134"/>
        <v/>
      </c>
      <c r="AY156" s="74" t="str">
        <f t="shared" si="135"/>
        <v/>
      </c>
      <c r="AZ156" s="74" t="str">
        <f t="shared" si="136"/>
        <v/>
      </c>
      <c r="BA156" s="74" t="str">
        <f t="shared" si="137"/>
        <v/>
      </c>
      <c r="BB156" s="74" t="str">
        <f t="shared" si="138"/>
        <v/>
      </c>
      <c r="BC156" s="74" t="str">
        <f t="shared" si="139"/>
        <v/>
      </c>
      <c r="BD156" s="74">
        <f t="shared" si="117"/>
        <v>3.5733333333333341</v>
      </c>
      <c r="BE156" s="74">
        <f t="shared" si="118"/>
        <v>3.3816666666666677</v>
      </c>
      <c r="BF156" s="74">
        <f t="shared" si="119"/>
        <v>3.3249999999999993</v>
      </c>
      <c r="BG156" s="74" t="str">
        <f t="shared" si="120"/>
        <v/>
      </c>
      <c r="BH156" s="74" t="str">
        <f t="shared" si="121"/>
        <v/>
      </c>
      <c r="BI156" s="74" t="str">
        <f t="shared" si="122"/>
        <v/>
      </c>
      <c r="BJ156" s="74" t="str">
        <f t="shared" si="123"/>
        <v/>
      </c>
      <c r="BK156" s="74" t="str">
        <f t="shared" si="124"/>
        <v/>
      </c>
      <c r="BL156" s="74" t="str">
        <f t="shared" si="125"/>
        <v/>
      </c>
      <c r="BM156" s="74" t="str">
        <f t="shared" si="126"/>
        <v/>
      </c>
      <c r="BN156" s="62">
        <f t="shared" si="127"/>
        <v>4.4705555555555554</v>
      </c>
      <c r="BO156" s="62">
        <f t="shared" si="128"/>
        <v>3.4266666666666672</v>
      </c>
      <c r="BP156" s="9">
        <f t="shared" si="140"/>
        <v>4.7640531976742471E-2</v>
      </c>
      <c r="BQ156" s="9">
        <f t="shared" si="141"/>
        <v>4.4092181472439103E-2</v>
      </c>
      <c r="BR156" s="9">
        <f t="shared" si="142"/>
        <v>4.3686560443094387E-2</v>
      </c>
      <c r="BS156" s="9" t="str">
        <f t="shared" si="143"/>
        <v/>
      </c>
      <c r="BT156" s="9" t="str">
        <f t="shared" si="144"/>
        <v/>
      </c>
      <c r="BU156" s="9" t="str">
        <f t="shared" si="145"/>
        <v/>
      </c>
      <c r="BV156" s="9" t="str">
        <f t="shared" si="146"/>
        <v/>
      </c>
      <c r="BW156" s="9" t="str">
        <f t="shared" si="147"/>
        <v/>
      </c>
      <c r="BX156" s="9" t="str">
        <f t="shared" si="148"/>
        <v/>
      </c>
      <c r="BY156" s="9" t="str">
        <f t="shared" si="149"/>
        <v/>
      </c>
      <c r="BZ156" s="9">
        <f t="shared" si="150"/>
        <v>8.4007774974588528E-2</v>
      </c>
      <c r="CA156" s="9">
        <f t="shared" si="151"/>
        <v>9.5943796163270964E-2</v>
      </c>
      <c r="CB156" s="9">
        <f t="shared" si="152"/>
        <v>9.9787298294581273E-2</v>
      </c>
      <c r="CC156" s="9" t="str">
        <f t="shared" si="153"/>
        <v/>
      </c>
      <c r="CD156" s="9" t="str">
        <f t="shared" si="154"/>
        <v/>
      </c>
      <c r="CE156" s="9" t="str">
        <f t="shared" si="155"/>
        <v/>
      </c>
      <c r="CF156" s="9" t="str">
        <f t="shared" si="156"/>
        <v/>
      </c>
      <c r="CG156" s="9" t="str">
        <f t="shared" si="157"/>
        <v/>
      </c>
      <c r="CH156" s="9" t="str">
        <f t="shared" si="158"/>
        <v/>
      </c>
      <c r="CI156" s="9" t="str">
        <f t="shared" si="159"/>
        <v/>
      </c>
    </row>
    <row r="157" spans="1:87">
      <c r="A157" s="188"/>
      <c r="B157" s="57" t="str">
        <f>IF('Gene Table'!D156="","",'Gene Table'!D156)</f>
        <v>NM_001184</v>
      </c>
      <c r="C157" s="57" t="s">
        <v>1800</v>
      </c>
      <c r="D157" s="60">
        <f>IF(SUM('Test Sample Data'!D$3:D$98)&gt;10,IF(AND(ISNUMBER('Test Sample Data'!D156),'Test Sample Data'!D156&lt;$B$1, 'Test Sample Data'!D156&gt;0),'Test Sample Data'!D156,$B$1),"")</f>
        <v>25.47</v>
      </c>
      <c r="E157" s="60">
        <f>IF(SUM('Test Sample Data'!E$3:E$98)&gt;10,IF(AND(ISNUMBER('Test Sample Data'!E156),'Test Sample Data'!E156&lt;$B$1, 'Test Sample Data'!E156&gt;0),'Test Sample Data'!E156,$B$1),"")</f>
        <v>25.6</v>
      </c>
      <c r="F157" s="60">
        <f>IF(SUM('Test Sample Data'!F$3:F$98)&gt;10,IF(AND(ISNUMBER('Test Sample Data'!F156),'Test Sample Data'!F156&lt;$B$1, 'Test Sample Data'!F156&gt;0),'Test Sample Data'!F156,$B$1),"")</f>
        <v>25.57</v>
      </c>
      <c r="G157" s="60" t="str">
        <f>IF(SUM('Test Sample Data'!G$3:G$98)&gt;10,IF(AND(ISNUMBER('Test Sample Data'!G156),'Test Sample Data'!G156&lt;$B$1, 'Test Sample Data'!G156&gt;0),'Test Sample Data'!G156,$B$1),"")</f>
        <v/>
      </c>
      <c r="H157" s="60" t="str">
        <f>IF(SUM('Test Sample Data'!H$3:H$98)&gt;10,IF(AND(ISNUMBER('Test Sample Data'!H156),'Test Sample Data'!H156&lt;$B$1, 'Test Sample Data'!H156&gt;0),'Test Sample Data'!H156,$B$1),"")</f>
        <v/>
      </c>
      <c r="I157" s="60" t="str">
        <f>IF(SUM('Test Sample Data'!I$3:I$98)&gt;10,IF(AND(ISNUMBER('Test Sample Data'!I156),'Test Sample Data'!I156&lt;$B$1, 'Test Sample Data'!I156&gt;0),'Test Sample Data'!I156,$B$1),"")</f>
        <v/>
      </c>
      <c r="J157" s="60" t="str">
        <f>IF(SUM('Test Sample Data'!J$3:J$98)&gt;10,IF(AND(ISNUMBER('Test Sample Data'!J156),'Test Sample Data'!J156&lt;$B$1, 'Test Sample Data'!J156&gt;0),'Test Sample Data'!J156,$B$1),"")</f>
        <v/>
      </c>
      <c r="K157" s="60" t="str">
        <f>IF(SUM('Test Sample Data'!K$3:K$98)&gt;10,IF(AND(ISNUMBER('Test Sample Data'!K156),'Test Sample Data'!K156&lt;$B$1, 'Test Sample Data'!K156&gt;0),'Test Sample Data'!K156,$B$1),"")</f>
        <v/>
      </c>
      <c r="L157" s="60" t="str">
        <f>IF(SUM('Test Sample Data'!L$3:L$98)&gt;10,IF(AND(ISNUMBER('Test Sample Data'!L156),'Test Sample Data'!L156&lt;$B$1, 'Test Sample Data'!L156&gt;0),'Test Sample Data'!L156,$B$1),"")</f>
        <v/>
      </c>
      <c r="M157" s="60" t="str">
        <f>IF(SUM('Test Sample Data'!M$3:M$98)&gt;10,IF(AND(ISNUMBER('Test Sample Data'!M156),'Test Sample Data'!M156&lt;$B$1, 'Test Sample Data'!M156&gt;0),'Test Sample Data'!M156,$B$1),"")</f>
        <v/>
      </c>
      <c r="N157" s="60" t="str">
        <f>'Gene Table'!D156</f>
        <v>NM_001184</v>
      </c>
      <c r="O157" s="57" t="s">
        <v>1800</v>
      </c>
      <c r="P157" s="60">
        <f>IF(SUM('Control Sample Data'!D$3:D$98)&gt;10,IF(AND(ISNUMBER('Control Sample Data'!D156),'Control Sample Data'!D156&lt;$B$1, 'Control Sample Data'!D156&gt;0),'Control Sample Data'!D156,$B$1),"")</f>
        <v>29.35</v>
      </c>
      <c r="Q157" s="60">
        <f>IF(SUM('Control Sample Data'!E$3:E$98)&gt;10,IF(AND(ISNUMBER('Control Sample Data'!E156),'Control Sample Data'!E156&lt;$B$1, 'Control Sample Data'!E156&gt;0),'Control Sample Data'!E156,$B$1),"")</f>
        <v>29.56</v>
      </c>
      <c r="R157" s="60">
        <f>IF(SUM('Control Sample Data'!F$3:F$98)&gt;10,IF(AND(ISNUMBER('Control Sample Data'!F156),'Control Sample Data'!F156&lt;$B$1, 'Control Sample Data'!F156&gt;0),'Control Sample Data'!F156,$B$1),"")</f>
        <v>29.77</v>
      </c>
      <c r="S157" s="60" t="str">
        <f>IF(SUM('Control Sample Data'!G$3:G$98)&gt;10,IF(AND(ISNUMBER('Control Sample Data'!G156),'Control Sample Data'!G156&lt;$B$1, 'Control Sample Data'!G156&gt;0),'Control Sample Data'!G156,$B$1),"")</f>
        <v/>
      </c>
      <c r="T157" s="60" t="str">
        <f>IF(SUM('Control Sample Data'!H$3:H$98)&gt;10,IF(AND(ISNUMBER('Control Sample Data'!H156),'Control Sample Data'!H156&lt;$B$1, 'Control Sample Data'!H156&gt;0),'Control Sample Data'!H156,$B$1),"")</f>
        <v/>
      </c>
      <c r="U157" s="60" t="str">
        <f>IF(SUM('Control Sample Data'!I$3:I$98)&gt;10,IF(AND(ISNUMBER('Control Sample Data'!I156),'Control Sample Data'!I156&lt;$B$1, 'Control Sample Data'!I156&gt;0),'Control Sample Data'!I156,$B$1),"")</f>
        <v/>
      </c>
      <c r="V157" s="60" t="str">
        <f>IF(SUM('Control Sample Data'!J$3:J$98)&gt;10,IF(AND(ISNUMBER('Control Sample Data'!J156),'Control Sample Data'!J156&lt;$B$1, 'Control Sample Data'!J156&gt;0),'Control Sample Data'!J156,$B$1),"")</f>
        <v/>
      </c>
      <c r="W157" s="60" t="str">
        <f>IF(SUM('Control Sample Data'!K$3:K$98)&gt;10,IF(AND(ISNUMBER('Control Sample Data'!K156),'Control Sample Data'!K156&lt;$B$1, 'Control Sample Data'!K156&gt;0),'Control Sample Data'!K156,$B$1),"")</f>
        <v/>
      </c>
      <c r="X157" s="60" t="str">
        <f>IF(SUM('Control Sample Data'!L$3:L$98)&gt;10,IF(AND(ISNUMBER('Control Sample Data'!L156),'Control Sample Data'!L156&lt;$B$1, 'Control Sample Data'!L156&gt;0),'Control Sample Data'!L156,$B$1),"")</f>
        <v/>
      </c>
      <c r="Y157" s="60" t="str">
        <f>IF(SUM('Control Sample Data'!M$3:M$98)&gt;10,IF(AND(ISNUMBER('Control Sample Data'!M156),'Control Sample Data'!M156&lt;$B$1, 'Control Sample Data'!M156&gt;0),'Control Sample Data'!M156,$B$1),"")</f>
        <v/>
      </c>
      <c r="AT157" s="74">
        <f t="shared" si="130"/>
        <v>1.951666666666668</v>
      </c>
      <c r="AU157" s="74">
        <f t="shared" si="131"/>
        <v>1.9933333333333323</v>
      </c>
      <c r="AV157" s="74">
        <f t="shared" si="132"/>
        <v>1.9466666666666654</v>
      </c>
      <c r="AW157" s="74" t="str">
        <f t="shared" si="133"/>
        <v/>
      </c>
      <c r="AX157" s="74" t="str">
        <f t="shared" si="134"/>
        <v/>
      </c>
      <c r="AY157" s="74" t="str">
        <f t="shared" si="135"/>
        <v/>
      </c>
      <c r="AZ157" s="74" t="str">
        <f t="shared" si="136"/>
        <v/>
      </c>
      <c r="BA157" s="74" t="str">
        <f t="shared" si="137"/>
        <v/>
      </c>
      <c r="BB157" s="74" t="str">
        <f t="shared" si="138"/>
        <v/>
      </c>
      <c r="BC157" s="74" t="str">
        <f t="shared" si="139"/>
        <v/>
      </c>
      <c r="BD157" s="74">
        <f t="shared" si="117"/>
        <v>5.5733333333333341</v>
      </c>
      <c r="BE157" s="74">
        <f t="shared" si="118"/>
        <v>5.2516666666666652</v>
      </c>
      <c r="BF157" s="74">
        <f t="shared" si="119"/>
        <v>5.3649999999999984</v>
      </c>
      <c r="BG157" s="74" t="str">
        <f t="shared" si="120"/>
        <v/>
      </c>
      <c r="BH157" s="74" t="str">
        <f t="shared" si="121"/>
        <v/>
      </c>
      <c r="BI157" s="74" t="str">
        <f t="shared" si="122"/>
        <v/>
      </c>
      <c r="BJ157" s="74" t="str">
        <f t="shared" si="123"/>
        <v/>
      </c>
      <c r="BK157" s="74" t="str">
        <f t="shared" si="124"/>
        <v/>
      </c>
      <c r="BL157" s="74" t="str">
        <f t="shared" si="125"/>
        <v/>
      </c>
      <c r="BM157" s="74" t="str">
        <f t="shared" si="126"/>
        <v/>
      </c>
      <c r="BN157" s="62">
        <f t="shared" si="127"/>
        <v>1.9638888888888886</v>
      </c>
      <c r="BO157" s="62">
        <f t="shared" si="128"/>
        <v>5.3966666666666656</v>
      </c>
      <c r="BP157" s="9">
        <f t="shared" si="140"/>
        <v>0.25851740736623235</v>
      </c>
      <c r="BQ157" s="9">
        <f t="shared" si="141"/>
        <v>0.25115791860051362</v>
      </c>
      <c r="BR157" s="9">
        <f t="shared" si="142"/>
        <v>0.25941491478993706</v>
      </c>
      <c r="BS157" s="9" t="str">
        <f t="shared" si="143"/>
        <v/>
      </c>
      <c r="BT157" s="9" t="str">
        <f t="shared" si="144"/>
        <v/>
      </c>
      <c r="BU157" s="9" t="str">
        <f t="shared" si="145"/>
        <v/>
      </c>
      <c r="BV157" s="9" t="str">
        <f t="shared" si="146"/>
        <v/>
      </c>
      <c r="BW157" s="9" t="str">
        <f t="shared" si="147"/>
        <v/>
      </c>
      <c r="BX157" s="9" t="str">
        <f t="shared" si="148"/>
        <v/>
      </c>
      <c r="BY157" s="9" t="str">
        <f t="shared" si="149"/>
        <v/>
      </c>
      <c r="BZ157" s="9">
        <f t="shared" si="150"/>
        <v>2.1001943743647139E-2</v>
      </c>
      <c r="CA157" s="9">
        <f t="shared" si="151"/>
        <v>2.6247672954127971E-2</v>
      </c>
      <c r="CB157" s="9">
        <f t="shared" si="152"/>
        <v>2.4264652343782524E-2</v>
      </c>
      <c r="CC157" s="9" t="str">
        <f t="shared" si="153"/>
        <v/>
      </c>
      <c r="CD157" s="9" t="str">
        <f t="shared" si="154"/>
        <v/>
      </c>
      <c r="CE157" s="9" t="str">
        <f t="shared" si="155"/>
        <v/>
      </c>
      <c r="CF157" s="9" t="str">
        <f t="shared" si="156"/>
        <v/>
      </c>
      <c r="CG157" s="9" t="str">
        <f t="shared" si="157"/>
        <v/>
      </c>
      <c r="CH157" s="9" t="str">
        <f t="shared" si="158"/>
        <v/>
      </c>
      <c r="CI157" s="9" t="str">
        <f t="shared" si="159"/>
        <v/>
      </c>
    </row>
    <row r="158" spans="1:87">
      <c r="A158" s="188"/>
      <c r="B158" s="57" t="str">
        <f>IF('Gene Table'!D157="","",'Gene Table'!D157)</f>
        <v>NM_205862</v>
      </c>
      <c r="C158" s="57" t="s">
        <v>1801</v>
      </c>
      <c r="D158" s="60">
        <f>IF(SUM('Test Sample Data'!D$3:D$98)&gt;10,IF(AND(ISNUMBER('Test Sample Data'!D157),'Test Sample Data'!D157&lt;$B$1, 'Test Sample Data'!D157&gt;0),'Test Sample Data'!D157,$B$1),"")</f>
        <v>25.29</v>
      </c>
      <c r="E158" s="60">
        <f>IF(SUM('Test Sample Data'!E$3:E$98)&gt;10,IF(AND(ISNUMBER('Test Sample Data'!E157),'Test Sample Data'!E157&lt;$B$1, 'Test Sample Data'!E157&gt;0),'Test Sample Data'!E157,$B$1),"")</f>
        <v>25.41</v>
      </c>
      <c r="F158" s="60">
        <f>IF(SUM('Test Sample Data'!F$3:F$98)&gt;10,IF(AND(ISNUMBER('Test Sample Data'!F157),'Test Sample Data'!F157&lt;$B$1, 'Test Sample Data'!F157&gt;0),'Test Sample Data'!F157,$B$1),"")</f>
        <v>25.39</v>
      </c>
      <c r="G158" s="60" t="str">
        <f>IF(SUM('Test Sample Data'!G$3:G$98)&gt;10,IF(AND(ISNUMBER('Test Sample Data'!G157),'Test Sample Data'!G157&lt;$B$1, 'Test Sample Data'!G157&gt;0),'Test Sample Data'!G157,$B$1),"")</f>
        <v/>
      </c>
      <c r="H158" s="60" t="str">
        <f>IF(SUM('Test Sample Data'!H$3:H$98)&gt;10,IF(AND(ISNUMBER('Test Sample Data'!H157),'Test Sample Data'!H157&lt;$B$1, 'Test Sample Data'!H157&gt;0),'Test Sample Data'!H157,$B$1),"")</f>
        <v/>
      </c>
      <c r="I158" s="60" t="str">
        <f>IF(SUM('Test Sample Data'!I$3:I$98)&gt;10,IF(AND(ISNUMBER('Test Sample Data'!I157),'Test Sample Data'!I157&lt;$B$1, 'Test Sample Data'!I157&gt;0),'Test Sample Data'!I157,$B$1),"")</f>
        <v/>
      </c>
      <c r="J158" s="60" t="str">
        <f>IF(SUM('Test Sample Data'!J$3:J$98)&gt;10,IF(AND(ISNUMBER('Test Sample Data'!J157),'Test Sample Data'!J157&lt;$B$1, 'Test Sample Data'!J157&gt;0),'Test Sample Data'!J157,$B$1),"")</f>
        <v/>
      </c>
      <c r="K158" s="60" t="str">
        <f>IF(SUM('Test Sample Data'!K$3:K$98)&gt;10,IF(AND(ISNUMBER('Test Sample Data'!K157),'Test Sample Data'!K157&lt;$B$1, 'Test Sample Data'!K157&gt;0),'Test Sample Data'!K157,$B$1),"")</f>
        <v/>
      </c>
      <c r="L158" s="60" t="str">
        <f>IF(SUM('Test Sample Data'!L$3:L$98)&gt;10,IF(AND(ISNUMBER('Test Sample Data'!L157),'Test Sample Data'!L157&lt;$B$1, 'Test Sample Data'!L157&gt;0),'Test Sample Data'!L157,$B$1),"")</f>
        <v/>
      </c>
      <c r="M158" s="60" t="str">
        <f>IF(SUM('Test Sample Data'!M$3:M$98)&gt;10,IF(AND(ISNUMBER('Test Sample Data'!M157),'Test Sample Data'!M157&lt;$B$1, 'Test Sample Data'!M157&gt;0),'Test Sample Data'!M157,$B$1),"")</f>
        <v/>
      </c>
      <c r="N158" s="60" t="str">
        <f>'Gene Table'!D157</f>
        <v>NM_205862</v>
      </c>
      <c r="O158" s="57" t="s">
        <v>1801</v>
      </c>
      <c r="P158" s="60">
        <f>IF(SUM('Control Sample Data'!D$3:D$98)&gt;10,IF(AND(ISNUMBER('Control Sample Data'!D157),'Control Sample Data'!D157&lt;$B$1, 'Control Sample Data'!D157&gt;0),'Control Sample Data'!D157,$B$1),"")</f>
        <v>27.76</v>
      </c>
      <c r="Q158" s="60">
        <f>IF(SUM('Control Sample Data'!E$3:E$98)&gt;10,IF(AND(ISNUMBER('Control Sample Data'!E157),'Control Sample Data'!E157&lt;$B$1, 'Control Sample Data'!E157&gt;0),'Control Sample Data'!E157,$B$1),"")</f>
        <v>28.03</v>
      </c>
      <c r="R158" s="60">
        <f>IF(SUM('Control Sample Data'!F$3:F$98)&gt;10,IF(AND(ISNUMBER('Control Sample Data'!F157),'Control Sample Data'!F157&lt;$B$1, 'Control Sample Data'!F157&gt;0),'Control Sample Data'!F157,$B$1),"")</f>
        <v>28.26</v>
      </c>
      <c r="S158" s="60" t="str">
        <f>IF(SUM('Control Sample Data'!G$3:G$98)&gt;10,IF(AND(ISNUMBER('Control Sample Data'!G157),'Control Sample Data'!G157&lt;$B$1, 'Control Sample Data'!G157&gt;0),'Control Sample Data'!G157,$B$1),"")</f>
        <v/>
      </c>
      <c r="T158" s="60" t="str">
        <f>IF(SUM('Control Sample Data'!H$3:H$98)&gt;10,IF(AND(ISNUMBER('Control Sample Data'!H157),'Control Sample Data'!H157&lt;$B$1, 'Control Sample Data'!H157&gt;0),'Control Sample Data'!H157,$B$1),"")</f>
        <v/>
      </c>
      <c r="U158" s="60" t="str">
        <f>IF(SUM('Control Sample Data'!I$3:I$98)&gt;10,IF(AND(ISNUMBER('Control Sample Data'!I157),'Control Sample Data'!I157&lt;$B$1, 'Control Sample Data'!I157&gt;0),'Control Sample Data'!I157,$B$1),"")</f>
        <v/>
      </c>
      <c r="V158" s="60" t="str">
        <f>IF(SUM('Control Sample Data'!J$3:J$98)&gt;10,IF(AND(ISNUMBER('Control Sample Data'!J157),'Control Sample Data'!J157&lt;$B$1, 'Control Sample Data'!J157&gt;0),'Control Sample Data'!J157,$B$1),"")</f>
        <v/>
      </c>
      <c r="W158" s="60" t="str">
        <f>IF(SUM('Control Sample Data'!K$3:K$98)&gt;10,IF(AND(ISNUMBER('Control Sample Data'!K157),'Control Sample Data'!K157&lt;$B$1, 'Control Sample Data'!K157&gt;0),'Control Sample Data'!K157,$B$1),"")</f>
        <v/>
      </c>
      <c r="X158" s="60" t="str">
        <f>IF(SUM('Control Sample Data'!L$3:L$98)&gt;10,IF(AND(ISNUMBER('Control Sample Data'!L157),'Control Sample Data'!L157&lt;$B$1, 'Control Sample Data'!L157&gt;0),'Control Sample Data'!L157,$B$1),"")</f>
        <v/>
      </c>
      <c r="Y158" s="60" t="str">
        <f>IF(SUM('Control Sample Data'!M$3:M$98)&gt;10,IF(AND(ISNUMBER('Control Sample Data'!M157),'Control Sample Data'!M157&lt;$B$1, 'Control Sample Data'!M157&gt;0),'Control Sample Data'!M157,$B$1),"")</f>
        <v/>
      </c>
      <c r="AT158" s="74">
        <f t="shared" si="130"/>
        <v>1.7716666666666683</v>
      </c>
      <c r="AU158" s="74">
        <f t="shared" si="131"/>
        <v>1.803333333333331</v>
      </c>
      <c r="AV158" s="74">
        <f t="shared" si="132"/>
        <v>1.7666666666666657</v>
      </c>
      <c r="AW158" s="74" t="str">
        <f t="shared" si="133"/>
        <v/>
      </c>
      <c r="AX158" s="74" t="str">
        <f t="shared" si="134"/>
        <v/>
      </c>
      <c r="AY158" s="74" t="str">
        <f t="shared" si="135"/>
        <v/>
      </c>
      <c r="AZ158" s="74" t="str">
        <f t="shared" si="136"/>
        <v/>
      </c>
      <c r="BA158" s="74" t="str">
        <f t="shared" si="137"/>
        <v/>
      </c>
      <c r="BB158" s="74" t="str">
        <f t="shared" si="138"/>
        <v/>
      </c>
      <c r="BC158" s="74" t="str">
        <f t="shared" si="139"/>
        <v/>
      </c>
      <c r="BD158" s="74">
        <f t="shared" si="117"/>
        <v>3.9833333333333343</v>
      </c>
      <c r="BE158" s="74">
        <f t="shared" si="118"/>
        <v>3.7216666666666676</v>
      </c>
      <c r="BF158" s="74">
        <f t="shared" si="119"/>
        <v>3.8550000000000004</v>
      </c>
      <c r="BG158" s="74" t="str">
        <f t="shared" si="120"/>
        <v/>
      </c>
      <c r="BH158" s="74" t="str">
        <f t="shared" si="121"/>
        <v/>
      </c>
      <c r="BI158" s="74" t="str">
        <f t="shared" si="122"/>
        <v/>
      </c>
      <c r="BJ158" s="74" t="str">
        <f t="shared" si="123"/>
        <v/>
      </c>
      <c r="BK158" s="74" t="str">
        <f t="shared" si="124"/>
        <v/>
      </c>
      <c r="BL158" s="74" t="str">
        <f t="shared" si="125"/>
        <v/>
      </c>
      <c r="BM158" s="74" t="str">
        <f t="shared" si="126"/>
        <v/>
      </c>
      <c r="BN158" s="62">
        <f t="shared" si="127"/>
        <v>1.780555555555555</v>
      </c>
      <c r="BO158" s="62">
        <f t="shared" si="128"/>
        <v>3.8533333333333339</v>
      </c>
      <c r="BP158" s="9">
        <f t="shared" si="140"/>
        <v>0.29287020487365401</v>
      </c>
      <c r="BQ158" s="9">
        <f t="shared" si="141"/>
        <v>0.28651184049250128</v>
      </c>
      <c r="BR158" s="9">
        <f t="shared" si="142"/>
        <v>0.29388697657090235</v>
      </c>
      <c r="BS158" s="9" t="str">
        <f t="shared" si="143"/>
        <v/>
      </c>
      <c r="BT158" s="9" t="str">
        <f t="shared" si="144"/>
        <v/>
      </c>
      <c r="BU158" s="9" t="str">
        <f t="shared" si="145"/>
        <v/>
      </c>
      <c r="BV158" s="9" t="str">
        <f t="shared" si="146"/>
        <v/>
      </c>
      <c r="BW158" s="9" t="str">
        <f t="shared" si="147"/>
        <v/>
      </c>
      <c r="BX158" s="9" t="str">
        <f t="shared" si="148"/>
        <v/>
      </c>
      <c r="BY158" s="9" t="str">
        <f t="shared" si="149"/>
        <v/>
      </c>
      <c r="BZ158" s="9">
        <f t="shared" si="150"/>
        <v>6.322621501887013E-2</v>
      </c>
      <c r="CA158" s="9">
        <f t="shared" si="151"/>
        <v>7.5799562585983027E-2</v>
      </c>
      <c r="CB158" s="9">
        <f t="shared" si="152"/>
        <v>6.9108165832516805E-2</v>
      </c>
      <c r="CC158" s="9" t="str">
        <f t="shared" si="153"/>
        <v/>
      </c>
      <c r="CD158" s="9" t="str">
        <f t="shared" si="154"/>
        <v/>
      </c>
      <c r="CE158" s="9" t="str">
        <f t="shared" si="155"/>
        <v/>
      </c>
      <c r="CF158" s="9" t="str">
        <f t="shared" si="156"/>
        <v/>
      </c>
      <c r="CG158" s="9" t="str">
        <f t="shared" si="157"/>
        <v/>
      </c>
      <c r="CH158" s="9" t="str">
        <f t="shared" si="158"/>
        <v/>
      </c>
      <c r="CI158" s="9" t="str">
        <f t="shared" si="159"/>
        <v/>
      </c>
    </row>
    <row r="159" spans="1:87">
      <c r="A159" s="188"/>
      <c r="B159" s="57" t="str">
        <f>IF('Gene Table'!D158="","",'Gene Table'!D158)</f>
        <v>NM_019075</v>
      </c>
      <c r="C159" s="57" t="s">
        <v>1802</v>
      </c>
      <c r="D159" s="60">
        <f>IF(SUM('Test Sample Data'!D$3:D$98)&gt;10,IF(AND(ISNUMBER('Test Sample Data'!D158),'Test Sample Data'!D158&lt;$B$1, 'Test Sample Data'!D158&gt;0),'Test Sample Data'!D158,$B$1),"")</f>
        <v>25.6</v>
      </c>
      <c r="E159" s="60">
        <f>IF(SUM('Test Sample Data'!E$3:E$98)&gt;10,IF(AND(ISNUMBER('Test Sample Data'!E158),'Test Sample Data'!E158&lt;$B$1, 'Test Sample Data'!E158&gt;0),'Test Sample Data'!E158,$B$1),"")</f>
        <v>25.73</v>
      </c>
      <c r="F159" s="60">
        <f>IF(SUM('Test Sample Data'!F$3:F$98)&gt;10,IF(AND(ISNUMBER('Test Sample Data'!F158),'Test Sample Data'!F158&lt;$B$1, 'Test Sample Data'!F158&gt;0),'Test Sample Data'!F158,$B$1),"")</f>
        <v>25.69</v>
      </c>
      <c r="G159" s="60" t="str">
        <f>IF(SUM('Test Sample Data'!G$3:G$98)&gt;10,IF(AND(ISNUMBER('Test Sample Data'!G158),'Test Sample Data'!G158&lt;$B$1, 'Test Sample Data'!G158&gt;0),'Test Sample Data'!G158,$B$1),"")</f>
        <v/>
      </c>
      <c r="H159" s="60" t="str">
        <f>IF(SUM('Test Sample Data'!H$3:H$98)&gt;10,IF(AND(ISNUMBER('Test Sample Data'!H158),'Test Sample Data'!H158&lt;$B$1, 'Test Sample Data'!H158&gt;0),'Test Sample Data'!H158,$B$1),"")</f>
        <v/>
      </c>
      <c r="I159" s="60" t="str">
        <f>IF(SUM('Test Sample Data'!I$3:I$98)&gt;10,IF(AND(ISNUMBER('Test Sample Data'!I158),'Test Sample Data'!I158&lt;$B$1, 'Test Sample Data'!I158&gt;0),'Test Sample Data'!I158,$B$1),"")</f>
        <v/>
      </c>
      <c r="J159" s="60" t="str">
        <f>IF(SUM('Test Sample Data'!J$3:J$98)&gt;10,IF(AND(ISNUMBER('Test Sample Data'!J158),'Test Sample Data'!J158&lt;$B$1, 'Test Sample Data'!J158&gt;0),'Test Sample Data'!J158,$B$1),"")</f>
        <v/>
      </c>
      <c r="K159" s="60" t="str">
        <f>IF(SUM('Test Sample Data'!K$3:K$98)&gt;10,IF(AND(ISNUMBER('Test Sample Data'!K158),'Test Sample Data'!K158&lt;$B$1, 'Test Sample Data'!K158&gt;0),'Test Sample Data'!K158,$B$1),"")</f>
        <v/>
      </c>
      <c r="L159" s="60" t="str">
        <f>IF(SUM('Test Sample Data'!L$3:L$98)&gt;10,IF(AND(ISNUMBER('Test Sample Data'!L158),'Test Sample Data'!L158&lt;$B$1, 'Test Sample Data'!L158&gt;0),'Test Sample Data'!L158,$B$1),"")</f>
        <v/>
      </c>
      <c r="M159" s="60" t="str">
        <f>IF(SUM('Test Sample Data'!M$3:M$98)&gt;10,IF(AND(ISNUMBER('Test Sample Data'!M158),'Test Sample Data'!M158&lt;$B$1, 'Test Sample Data'!M158&gt;0),'Test Sample Data'!M158,$B$1),"")</f>
        <v/>
      </c>
      <c r="N159" s="60" t="str">
        <f>'Gene Table'!D158</f>
        <v>NM_019075</v>
      </c>
      <c r="O159" s="57" t="s">
        <v>1802</v>
      </c>
      <c r="P159" s="60">
        <f>IF(SUM('Control Sample Data'!D$3:D$98)&gt;10,IF(AND(ISNUMBER('Control Sample Data'!D158),'Control Sample Data'!D158&lt;$B$1, 'Control Sample Data'!D158&gt;0),'Control Sample Data'!D158,$B$1),"")</f>
        <v>28.55</v>
      </c>
      <c r="Q159" s="60">
        <f>IF(SUM('Control Sample Data'!E$3:E$98)&gt;10,IF(AND(ISNUMBER('Control Sample Data'!E158),'Control Sample Data'!E158&lt;$B$1, 'Control Sample Data'!E158&gt;0),'Control Sample Data'!E158,$B$1),"")</f>
        <v>28.73</v>
      </c>
      <c r="R159" s="60">
        <f>IF(SUM('Control Sample Data'!F$3:F$98)&gt;10,IF(AND(ISNUMBER('Control Sample Data'!F158),'Control Sample Data'!F158&lt;$B$1, 'Control Sample Data'!F158&gt;0),'Control Sample Data'!F158,$B$1),"")</f>
        <v>28.85</v>
      </c>
      <c r="S159" s="60" t="str">
        <f>IF(SUM('Control Sample Data'!G$3:G$98)&gt;10,IF(AND(ISNUMBER('Control Sample Data'!G158),'Control Sample Data'!G158&lt;$B$1, 'Control Sample Data'!G158&gt;0),'Control Sample Data'!G158,$B$1),"")</f>
        <v/>
      </c>
      <c r="T159" s="60" t="str">
        <f>IF(SUM('Control Sample Data'!H$3:H$98)&gt;10,IF(AND(ISNUMBER('Control Sample Data'!H158),'Control Sample Data'!H158&lt;$B$1, 'Control Sample Data'!H158&gt;0),'Control Sample Data'!H158,$B$1),"")</f>
        <v/>
      </c>
      <c r="U159" s="60" t="str">
        <f>IF(SUM('Control Sample Data'!I$3:I$98)&gt;10,IF(AND(ISNUMBER('Control Sample Data'!I158),'Control Sample Data'!I158&lt;$B$1, 'Control Sample Data'!I158&gt;0),'Control Sample Data'!I158,$B$1),"")</f>
        <v/>
      </c>
      <c r="V159" s="60" t="str">
        <f>IF(SUM('Control Sample Data'!J$3:J$98)&gt;10,IF(AND(ISNUMBER('Control Sample Data'!J158),'Control Sample Data'!J158&lt;$B$1, 'Control Sample Data'!J158&gt;0),'Control Sample Data'!J158,$B$1),"")</f>
        <v/>
      </c>
      <c r="W159" s="60" t="str">
        <f>IF(SUM('Control Sample Data'!K$3:K$98)&gt;10,IF(AND(ISNUMBER('Control Sample Data'!K158),'Control Sample Data'!K158&lt;$B$1, 'Control Sample Data'!K158&gt;0),'Control Sample Data'!K158,$B$1),"")</f>
        <v/>
      </c>
      <c r="X159" s="60" t="str">
        <f>IF(SUM('Control Sample Data'!L$3:L$98)&gt;10,IF(AND(ISNUMBER('Control Sample Data'!L158),'Control Sample Data'!L158&lt;$B$1, 'Control Sample Data'!L158&gt;0),'Control Sample Data'!L158,$B$1),"")</f>
        <v/>
      </c>
      <c r="Y159" s="60" t="str">
        <f>IF(SUM('Control Sample Data'!M$3:M$98)&gt;10,IF(AND(ISNUMBER('Control Sample Data'!M158),'Control Sample Data'!M158&lt;$B$1, 'Control Sample Data'!M158&gt;0),'Control Sample Data'!M158,$B$1),"")</f>
        <v/>
      </c>
      <c r="AT159" s="74">
        <f t="shared" si="130"/>
        <v>2.0816666666666706</v>
      </c>
      <c r="AU159" s="74">
        <f t="shared" si="131"/>
        <v>2.1233333333333313</v>
      </c>
      <c r="AV159" s="74">
        <f t="shared" si="132"/>
        <v>2.0666666666666664</v>
      </c>
      <c r="AW159" s="74" t="str">
        <f t="shared" si="133"/>
        <v/>
      </c>
      <c r="AX159" s="74" t="str">
        <f t="shared" si="134"/>
        <v/>
      </c>
      <c r="AY159" s="74" t="str">
        <f t="shared" si="135"/>
        <v/>
      </c>
      <c r="AZ159" s="74" t="str">
        <f t="shared" si="136"/>
        <v/>
      </c>
      <c r="BA159" s="74" t="str">
        <f t="shared" si="137"/>
        <v/>
      </c>
      <c r="BB159" s="74" t="str">
        <f t="shared" si="138"/>
        <v/>
      </c>
      <c r="BC159" s="74" t="str">
        <f t="shared" si="139"/>
        <v/>
      </c>
      <c r="BD159" s="74">
        <f t="shared" si="117"/>
        <v>4.7733333333333334</v>
      </c>
      <c r="BE159" s="74">
        <f t="shared" si="118"/>
        <v>4.4216666666666669</v>
      </c>
      <c r="BF159" s="74">
        <f t="shared" si="119"/>
        <v>4.4450000000000003</v>
      </c>
      <c r="BG159" s="74" t="str">
        <f t="shared" si="120"/>
        <v/>
      </c>
      <c r="BH159" s="74" t="str">
        <f t="shared" si="121"/>
        <v/>
      </c>
      <c r="BI159" s="74" t="str">
        <f t="shared" si="122"/>
        <v/>
      </c>
      <c r="BJ159" s="74" t="str">
        <f t="shared" si="123"/>
        <v/>
      </c>
      <c r="BK159" s="74" t="str">
        <f t="shared" si="124"/>
        <v/>
      </c>
      <c r="BL159" s="74" t="str">
        <f t="shared" si="125"/>
        <v/>
      </c>
      <c r="BM159" s="74" t="str">
        <f t="shared" si="126"/>
        <v/>
      </c>
      <c r="BN159" s="62">
        <f t="shared" si="127"/>
        <v>2.0905555555555559</v>
      </c>
      <c r="BO159" s="62">
        <f t="shared" si="128"/>
        <v>4.5466666666666669</v>
      </c>
      <c r="BP159" s="9">
        <f t="shared" si="140"/>
        <v>0.2362413372830284</v>
      </c>
      <c r="BQ159" s="9">
        <f t="shared" si="141"/>
        <v>0.22951600499130528</v>
      </c>
      <c r="BR159" s="9">
        <f t="shared" si="142"/>
        <v>0.23871040097760418</v>
      </c>
      <c r="BS159" s="9" t="str">
        <f t="shared" si="143"/>
        <v/>
      </c>
      <c r="BT159" s="9" t="str">
        <f t="shared" si="144"/>
        <v/>
      </c>
      <c r="BU159" s="9" t="str">
        <f t="shared" si="145"/>
        <v/>
      </c>
      <c r="BV159" s="9" t="str">
        <f t="shared" si="146"/>
        <v/>
      </c>
      <c r="BW159" s="9" t="str">
        <f t="shared" si="147"/>
        <v/>
      </c>
      <c r="BX159" s="9" t="str">
        <f t="shared" si="148"/>
        <v/>
      </c>
      <c r="BY159" s="9" t="str">
        <f t="shared" si="149"/>
        <v/>
      </c>
      <c r="BZ159" s="9">
        <f t="shared" si="150"/>
        <v>3.6566507912691067E-2</v>
      </c>
      <c r="CA159" s="9">
        <f t="shared" si="151"/>
        <v>4.6660104005860709E-2</v>
      </c>
      <c r="CB159" s="9">
        <f t="shared" si="152"/>
        <v>4.591151978994714E-2</v>
      </c>
      <c r="CC159" s="9" t="str">
        <f t="shared" si="153"/>
        <v/>
      </c>
      <c r="CD159" s="9" t="str">
        <f t="shared" si="154"/>
        <v/>
      </c>
      <c r="CE159" s="9" t="str">
        <f t="shared" si="155"/>
        <v/>
      </c>
      <c r="CF159" s="9" t="str">
        <f t="shared" si="156"/>
        <v/>
      </c>
      <c r="CG159" s="9" t="str">
        <f t="shared" si="157"/>
        <v/>
      </c>
      <c r="CH159" s="9" t="str">
        <f t="shared" si="158"/>
        <v/>
      </c>
      <c r="CI159" s="9" t="str">
        <f t="shared" si="159"/>
        <v/>
      </c>
    </row>
    <row r="160" spans="1:87">
      <c r="A160" s="188"/>
      <c r="B160" s="57" t="str">
        <f>IF('Gene Table'!D159="","",'Gene Table'!D159)</f>
        <v>NM_017442</v>
      </c>
      <c r="C160" s="57" t="s">
        <v>1803</v>
      </c>
      <c r="D160" s="60">
        <f>IF(SUM('Test Sample Data'!D$3:D$98)&gt;10,IF(AND(ISNUMBER('Test Sample Data'!D159),'Test Sample Data'!D159&lt;$B$1, 'Test Sample Data'!D159&gt;0),'Test Sample Data'!D159,$B$1),"")</f>
        <v>22.91</v>
      </c>
      <c r="E160" s="60">
        <f>IF(SUM('Test Sample Data'!E$3:E$98)&gt;10,IF(AND(ISNUMBER('Test Sample Data'!E159),'Test Sample Data'!E159&lt;$B$1, 'Test Sample Data'!E159&gt;0),'Test Sample Data'!E159,$B$1),"")</f>
        <v>23.04</v>
      </c>
      <c r="F160" s="60">
        <f>IF(SUM('Test Sample Data'!F$3:F$98)&gt;10,IF(AND(ISNUMBER('Test Sample Data'!F159),'Test Sample Data'!F159&lt;$B$1, 'Test Sample Data'!F159&gt;0),'Test Sample Data'!F159,$B$1),"")</f>
        <v>23.02</v>
      </c>
      <c r="G160" s="60" t="str">
        <f>IF(SUM('Test Sample Data'!G$3:G$98)&gt;10,IF(AND(ISNUMBER('Test Sample Data'!G159),'Test Sample Data'!G159&lt;$B$1, 'Test Sample Data'!G159&gt;0),'Test Sample Data'!G159,$B$1),"")</f>
        <v/>
      </c>
      <c r="H160" s="60" t="str">
        <f>IF(SUM('Test Sample Data'!H$3:H$98)&gt;10,IF(AND(ISNUMBER('Test Sample Data'!H159),'Test Sample Data'!H159&lt;$B$1, 'Test Sample Data'!H159&gt;0),'Test Sample Data'!H159,$B$1),"")</f>
        <v/>
      </c>
      <c r="I160" s="60" t="str">
        <f>IF(SUM('Test Sample Data'!I$3:I$98)&gt;10,IF(AND(ISNUMBER('Test Sample Data'!I159),'Test Sample Data'!I159&lt;$B$1, 'Test Sample Data'!I159&gt;0),'Test Sample Data'!I159,$B$1),"")</f>
        <v/>
      </c>
      <c r="J160" s="60" t="str">
        <f>IF(SUM('Test Sample Data'!J$3:J$98)&gt;10,IF(AND(ISNUMBER('Test Sample Data'!J159),'Test Sample Data'!J159&lt;$B$1, 'Test Sample Data'!J159&gt;0),'Test Sample Data'!J159,$B$1),"")</f>
        <v/>
      </c>
      <c r="K160" s="60" t="str">
        <f>IF(SUM('Test Sample Data'!K$3:K$98)&gt;10,IF(AND(ISNUMBER('Test Sample Data'!K159),'Test Sample Data'!K159&lt;$B$1, 'Test Sample Data'!K159&gt;0),'Test Sample Data'!K159,$B$1),"")</f>
        <v/>
      </c>
      <c r="L160" s="60" t="str">
        <f>IF(SUM('Test Sample Data'!L$3:L$98)&gt;10,IF(AND(ISNUMBER('Test Sample Data'!L159),'Test Sample Data'!L159&lt;$B$1, 'Test Sample Data'!L159&gt;0),'Test Sample Data'!L159,$B$1),"")</f>
        <v/>
      </c>
      <c r="M160" s="60" t="str">
        <f>IF(SUM('Test Sample Data'!M$3:M$98)&gt;10,IF(AND(ISNUMBER('Test Sample Data'!M159),'Test Sample Data'!M159&lt;$B$1, 'Test Sample Data'!M159&gt;0),'Test Sample Data'!M159,$B$1),"")</f>
        <v/>
      </c>
      <c r="N160" s="60" t="str">
        <f>'Gene Table'!D159</f>
        <v>NM_017442</v>
      </c>
      <c r="O160" s="57" t="s">
        <v>1803</v>
      </c>
      <c r="P160" s="60">
        <f>IF(SUM('Control Sample Data'!D$3:D$98)&gt;10,IF(AND(ISNUMBER('Control Sample Data'!D159),'Control Sample Data'!D159&lt;$B$1, 'Control Sample Data'!D159&gt;0),'Control Sample Data'!D159,$B$1),"")</f>
        <v>29.63</v>
      </c>
      <c r="Q160" s="60">
        <f>IF(SUM('Control Sample Data'!E$3:E$98)&gt;10,IF(AND(ISNUMBER('Control Sample Data'!E159),'Control Sample Data'!E159&lt;$B$1, 'Control Sample Data'!E159&gt;0),'Control Sample Data'!E159,$B$1),"")</f>
        <v>29.52</v>
      </c>
      <c r="R160" s="60">
        <f>IF(SUM('Control Sample Data'!F$3:F$98)&gt;10,IF(AND(ISNUMBER('Control Sample Data'!F159),'Control Sample Data'!F159&lt;$B$1, 'Control Sample Data'!F159&gt;0),'Control Sample Data'!F159,$B$1),"")</f>
        <v>29.89</v>
      </c>
      <c r="S160" s="60" t="str">
        <f>IF(SUM('Control Sample Data'!G$3:G$98)&gt;10,IF(AND(ISNUMBER('Control Sample Data'!G159),'Control Sample Data'!G159&lt;$B$1, 'Control Sample Data'!G159&gt;0),'Control Sample Data'!G159,$B$1),"")</f>
        <v/>
      </c>
      <c r="T160" s="60" t="str">
        <f>IF(SUM('Control Sample Data'!H$3:H$98)&gt;10,IF(AND(ISNUMBER('Control Sample Data'!H159),'Control Sample Data'!H159&lt;$B$1, 'Control Sample Data'!H159&gt;0),'Control Sample Data'!H159,$B$1),"")</f>
        <v/>
      </c>
      <c r="U160" s="60" t="str">
        <f>IF(SUM('Control Sample Data'!I$3:I$98)&gt;10,IF(AND(ISNUMBER('Control Sample Data'!I159),'Control Sample Data'!I159&lt;$B$1, 'Control Sample Data'!I159&gt;0),'Control Sample Data'!I159,$B$1),"")</f>
        <v/>
      </c>
      <c r="V160" s="60" t="str">
        <f>IF(SUM('Control Sample Data'!J$3:J$98)&gt;10,IF(AND(ISNUMBER('Control Sample Data'!J159),'Control Sample Data'!J159&lt;$B$1, 'Control Sample Data'!J159&gt;0),'Control Sample Data'!J159,$B$1),"")</f>
        <v/>
      </c>
      <c r="W160" s="60" t="str">
        <f>IF(SUM('Control Sample Data'!K$3:K$98)&gt;10,IF(AND(ISNUMBER('Control Sample Data'!K159),'Control Sample Data'!K159&lt;$B$1, 'Control Sample Data'!K159&gt;0),'Control Sample Data'!K159,$B$1),"")</f>
        <v/>
      </c>
      <c r="X160" s="60" t="str">
        <f>IF(SUM('Control Sample Data'!L$3:L$98)&gt;10,IF(AND(ISNUMBER('Control Sample Data'!L159),'Control Sample Data'!L159&lt;$B$1, 'Control Sample Data'!L159&gt;0),'Control Sample Data'!L159,$B$1),"")</f>
        <v/>
      </c>
      <c r="Y160" s="60" t="str">
        <f>IF(SUM('Control Sample Data'!M$3:M$98)&gt;10,IF(AND(ISNUMBER('Control Sample Data'!M159),'Control Sample Data'!M159&lt;$B$1, 'Control Sample Data'!M159&gt;0),'Control Sample Data'!M159,$B$1),"")</f>
        <v/>
      </c>
      <c r="AT160" s="74">
        <f t="shared" si="130"/>
        <v>-0.60833333333333073</v>
      </c>
      <c r="AU160" s="74">
        <f t="shared" si="131"/>
        <v>-0.56666666666666998</v>
      </c>
      <c r="AV160" s="74">
        <f t="shared" si="132"/>
        <v>-0.60333333333333528</v>
      </c>
      <c r="AW160" s="74" t="str">
        <f t="shared" si="133"/>
        <v/>
      </c>
      <c r="AX160" s="74" t="str">
        <f t="shared" si="134"/>
        <v/>
      </c>
      <c r="AY160" s="74" t="str">
        <f t="shared" si="135"/>
        <v/>
      </c>
      <c r="AZ160" s="74" t="str">
        <f t="shared" si="136"/>
        <v/>
      </c>
      <c r="BA160" s="74" t="str">
        <f t="shared" si="137"/>
        <v/>
      </c>
      <c r="BB160" s="74" t="str">
        <f t="shared" si="138"/>
        <v/>
      </c>
      <c r="BC160" s="74" t="str">
        <f t="shared" si="139"/>
        <v/>
      </c>
      <c r="BD160" s="74">
        <f t="shared" si="117"/>
        <v>5.8533333333333317</v>
      </c>
      <c r="BE160" s="74">
        <f t="shared" si="118"/>
        <v>5.211666666666666</v>
      </c>
      <c r="BF160" s="74">
        <f t="shared" si="119"/>
        <v>5.4849999999999994</v>
      </c>
      <c r="BG160" s="74" t="str">
        <f t="shared" si="120"/>
        <v/>
      </c>
      <c r="BH160" s="74" t="str">
        <f t="shared" si="121"/>
        <v/>
      </c>
      <c r="BI160" s="74" t="str">
        <f t="shared" si="122"/>
        <v/>
      </c>
      <c r="BJ160" s="74" t="str">
        <f t="shared" si="123"/>
        <v/>
      </c>
      <c r="BK160" s="74" t="str">
        <f t="shared" si="124"/>
        <v/>
      </c>
      <c r="BL160" s="74" t="str">
        <f t="shared" si="125"/>
        <v/>
      </c>
      <c r="BM160" s="74" t="str">
        <f t="shared" si="126"/>
        <v/>
      </c>
      <c r="BN160" s="62">
        <f t="shared" si="127"/>
        <v>-0.59277777777777863</v>
      </c>
      <c r="BO160" s="62">
        <f t="shared" si="128"/>
        <v>5.5166666666666657</v>
      </c>
      <c r="BP160" s="9">
        <f t="shared" si="140"/>
        <v>1.5244970232557593</v>
      </c>
      <c r="BQ160" s="9">
        <f t="shared" si="141"/>
        <v>1.4810975522865677</v>
      </c>
      <c r="BR160" s="9">
        <f t="shared" si="142"/>
        <v>1.5192226642356013</v>
      </c>
      <c r="BS160" s="9" t="str">
        <f t="shared" si="143"/>
        <v/>
      </c>
      <c r="BT160" s="9" t="str">
        <f t="shared" si="144"/>
        <v/>
      </c>
      <c r="BU160" s="9" t="str">
        <f t="shared" si="145"/>
        <v/>
      </c>
      <c r="BV160" s="9" t="str">
        <f t="shared" si="146"/>
        <v/>
      </c>
      <c r="BW160" s="9" t="str">
        <f t="shared" si="147"/>
        <v/>
      </c>
      <c r="BX160" s="9" t="str">
        <f t="shared" si="148"/>
        <v/>
      </c>
      <c r="BY160" s="9" t="str">
        <f t="shared" si="149"/>
        <v/>
      </c>
      <c r="BZ160" s="9">
        <f t="shared" si="150"/>
        <v>1.7297012212426712E-2</v>
      </c>
      <c r="CA160" s="9">
        <f t="shared" si="151"/>
        <v>2.6985595481685443E-2</v>
      </c>
      <c r="CB160" s="9">
        <f t="shared" si="152"/>
        <v>2.2328033433454585E-2</v>
      </c>
      <c r="CC160" s="9" t="str">
        <f t="shared" si="153"/>
        <v/>
      </c>
      <c r="CD160" s="9" t="str">
        <f t="shared" si="154"/>
        <v/>
      </c>
      <c r="CE160" s="9" t="str">
        <f t="shared" si="155"/>
        <v/>
      </c>
      <c r="CF160" s="9" t="str">
        <f t="shared" si="156"/>
        <v/>
      </c>
      <c r="CG160" s="9" t="str">
        <f t="shared" si="157"/>
        <v/>
      </c>
      <c r="CH160" s="9" t="str">
        <f t="shared" si="158"/>
        <v/>
      </c>
      <c r="CI160" s="9" t="str">
        <f t="shared" si="159"/>
        <v/>
      </c>
    </row>
    <row r="161" spans="1:87">
      <c r="A161" s="188"/>
      <c r="B161" s="57" t="str">
        <f>IF('Gene Table'!D160="","",'Gene Table'!D160)</f>
        <v>NM_000534</v>
      </c>
      <c r="C161" s="57" t="s">
        <v>1804</v>
      </c>
      <c r="D161" s="60">
        <f>IF(SUM('Test Sample Data'!D$3:D$98)&gt;10,IF(AND(ISNUMBER('Test Sample Data'!D160),'Test Sample Data'!D160&lt;$B$1, 'Test Sample Data'!D160&gt;0),'Test Sample Data'!D160,$B$1),"")</f>
        <v>24.4</v>
      </c>
      <c r="E161" s="60">
        <f>IF(SUM('Test Sample Data'!E$3:E$98)&gt;10,IF(AND(ISNUMBER('Test Sample Data'!E160),'Test Sample Data'!E160&lt;$B$1, 'Test Sample Data'!E160&gt;0),'Test Sample Data'!E160,$B$1),"")</f>
        <v>24.56</v>
      </c>
      <c r="F161" s="60">
        <f>IF(SUM('Test Sample Data'!F$3:F$98)&gt;10,IF(AND(ISNUMBER('Test Sample Data'!F160),'Test Sample Data'!F160&lt;$B$1, 'Test Sample Data'!F160&gt;0),'Test Sample Data'!F160,$B$1),"")</f>
        <v>24.47</v>
      </c>
      <c r="G161" s="60" t="str">
        <f>IF(SUM('Test Sample Data'!G$3:G$98)&gt;10,IF(AND(ISNUMBER('Test Sample Data'!G160),'Test Sample Data'!G160&lt;$B$1, 'Test Sample Data'!G160&gt;0),'Test Sample Data'!G160,$B$1),"")</f>
        <v/>
      </c>
      <c r="H161" s="60" t="str">
        <f>IF(SUM('Test Sample Data'!H$3:H$98)&gt;10,IF(AND(ISNUMBER('Test Sample Data'!H160),'Test Sample Data'!H160&lt;$B$1, 'Test Sample Data'!H160&gt;0),'Test Sample Data'!H160,$B$1),"")</f>
        <v/>
      </c>
      <c r="I161" s="60" t="str">
        <f>IF(SUM('Test Sample Data'!I$3:I$98)&gt;10,IF(AND(ISNUMBER('Test Sample Data'!I160),'Test Sample Data'!I160&lt;$B$1, 'Test Sample Data'!I160&gt;0),'Test Sample Data'!I160,$B$1),"")</f>
        <v/>
      </c>
      <c r="J161" s="60" t="str">
        <f>IF(SUM('Test Sample Data'!J$3:J$98)&gt;10,IF(AND(ISNUMBER('Test Sample Data'!J160),'Test Sample Data'!J160&lt;$B$1, 'Test Sample Data'!J160&gt;0),'Test Sample Data'!J160,$B$1),"")</f>
        <v/>
      </c>
      <c r="K161" s="60" t="str">
        <f>IF(SUM('Test Sample Data'!K$3:K$98)&gt;10,IF(AND(ISNUMBER('Test Sample Data'!K160),'Test Sample Data'!K160&lt;$B$1, 'Test Sample Data'!K160&gt;0),'Test Sample Data'!K160,$B$1),"")</f>
        <v/>
      </c>
      <c r="L161" s="60" t="str">
        <f>IF(SUM('Test Sample Data'!L$3:L$98)&gt;10,IF(AND(ISNUMBER('Test Sample Data'!L160),'Test Sample Data'!L160&lt;$B$1, 'Test Sample Data'!L160&gt;0),'Test Sample Data'!L160,$B$1),"")</f>
        <v/>
      </c>
      <c r="M161" s="60" t="str">
        <f>IF(SUM('Test Sample Data'!M$3:M$98)&gt;10,IF(AND(ISNUMBER('Test Sample Data'!M160),'Test Sample Data'!M160&lt;$B$1, 'Test Sample Data'!M160&gt;0),'Test Sample Data'!M160,$B$1),"")</f>
        <v/>
      </c>
      <c r="N161" s="60" t="str">
        <f>'Gene Table'!D160</f>
        <v>NM_000534</v>
      </c>
      <c r="O161" s="57" t="s">
        <v>1804</v>
      </c>
      <c r="P161" s="60">
        <f>IF(SUM('Control Sample Data'!D$3:D$98)&gt;10,IF(AND(ISNUMBER('Control Sample Data'!D160),'Control Sample Data'!D160&lt;$B$1, 'Control Sample Data'!D160&gt;0),'Control Sample Data'!D160,$B$1),"")</f>
        <v>27.29</v>
      </c>
      <c r="Q161" s="60">
        <f>IF(SUM('Control Sample Data'!E$3:E$98)&gt;10,IF(AND(ISNUMBER('Control Sample Data'!E160),'Control Sample Data'!E160&lt;$B$1, 'Control Sample Data'!E160&gt;0),'Control Sample Data'!E160,$B$1),"")</f>
        <v>27.31</v>
      </c>
      <c r="R161" s="60">
        <f>IF(SUM('Control Sample Data'!F$3:F$98)&gt;10,IF(AND(ISNUMBER('Control Sample Data'!F160),'Control Sample Data'!F160&lt;$B$1, 'Control Sample Data'!F160&gt;0),'Control Sample Data'!F160,$B$1),"")</f>
        <v>27.47</v>
      </c>
      <c r="S161" s="60" t="str">
        <f>IF(SUM('Control Sample Data'!G$3:G$98)&gt;10,IF(AND(ISNUMBER('Control Sample Data'!G160),'Control Sample Data'!G160&lt;$B$1, 'Control Sample Data'!G160&gt;0),'Control Sample Data'!G160,$B$1),"")</f>
        <v/>
      </c>
      <c r="T161" s="60" t="str">
        <f>IF(SUM('Control Sample Data'!H$3:H$98)&gt;10,IF(AND(ISNUMBER('Control Sample Data'!H160),'Control Sample Data'!H160&lt;$B$1, 'Control Sample Data'!H160&gt;0),'Control Sample Data'!H160,$B$1),"")</f>
        <v/>
      </c>
      <c r="U161" s="60" t="str">
        <f>IF(SUM('Control Sample Data'!I$3:I$98)&gt;10,IF(AND(ISNUMBER('Control Sample Data'!I160),'Control Sample Data'!I160&lt;$B$1, 'Control Sample Data'!I160&gt;0),'Control Sample Data'!I160,$B$1),"")</f>
        <v/>
      </c>
      <c r="V161" s="60" t="str">
        <f>IF(SUM('Control Sample Data'!J$3:J$98)&gt;10,IF(AND(ISNUMBER('Control Sample Data'!J160),'Control Sample Data'!J160&lt;$B$1, 'Control Sample Data'!J160&gt;0),'Control Sample Data'!J160,$B$1),"")</f>
        <v/>
      </c>
      <c r="W161" s="60" t="str">
        <f>IF(SUM('Control Sample Data'!K$3:K$98)&gt;10,IF(AND(ISNUMBER('Control Sample Data'!K160),'Control Sample Data'!K160&lt;$B$1, 'Control Sample Data'!K160&gt;0),'Control Sample Data'!K160,$B$1),"")</f>
        <v/>
      </c>
      <c r="X161" s="60" t="str">
        <f>IF(SUM('Control Sample Data'!L$3:L$98)&gt;10,IF(AND(ISNUMBER('Control Sample Data'!L160),'Control Sample Data'!L160&lt;$B$1, 'Control Sample Data'!L160&gt;0),'Control Sample Data'!L160,$B$1),"")</f>
        <v/>
      </c>
      <c r="Y161" s="60" t="str">
        <f>IF(SUM('Control Sample Data'!M$3:M$98)&gt;10,IF(AND(ISNUMBER('Control Sample Data'!M160),'Control Sample Data'!M160&lt;$B$1, 'Control Sample Data'!M160&gt;0),'Control Sample Data'!M160,$B$1),"")</f>
        <v/>
      </c>
      <c r="AT161" s="74">
        <f t="shared" si="130"/>
        <v>0.88166666666666771</v>
      </c>
      <c r="AU161" s="74">
        <f t="shared" si="131"/>
        <v>0.95333333333332959</v>
      </c>
      <c r="AV161" s="74">
        <f t="shared" si="132"/>
        <v>0.84666666666666401</v>
      </c>
      <c r="AW161" s="74" t="str">
        <f t="shared" si="133"/>
        <v/>
      </c>
      <c r="AX161" s="74" t="str">
        <f t="shared" si="134"/>
        <v/>
      </c>
      <c r="AY161" s="74" t="str">
        <f t="shared" si="135"/>
        <v/>
      </c>
      <c r="AZ161" s="74" t="str">
        <f t="shared" si="136"/>
        <v/>
      </c>
      <c r="BA161" s="74" t="str">
        <f t="shared" si="137"/>
        <v/>
      </c>
      <c r="BB161" s="74" t="str">
        <f t="shared" si="138"/>
        <v/>
      </c>
      <c r="BC161" s="74" t="str">
        <f t="shared" si="139"/>
        <v/>
      </c>
      <c r="BD161" s="74">
        <f t="shared" si="117"/>
        <v>3.5133333333333319</v>
      </c>
      <c r="BE161" s="74">
        <f t="shared" si="118"/>
        <v>3.0016666666666652</v>
      </c>
      <c r="BF161" s="74">
        <f t="shared" si="119"/>
        <v>3.0649999999999977</v>
      </c>
      <c r="BG161" s="74" t="str">
        <f t="shared" si="120"/>
        <v/>
      </c>
      <c r="BH161" s="74" t="str">
        <f t="shared" si="121"/>
        <v/>
      </c>
      <c r="BI161" s="74" t="str">
        <f t="shared" si="122"/>
        <v/>
      </c>
      <c r="BJ161" s="74" t="str">
        <f t="shared" si="123"/>
        <v/>
      </c>
      <c r="BK161" s="74" t="str">
        <f t="shared" si="124"/>
        <v/>
      </c>
      <c r="BL161" s="74" t="str">
        <f t="shared" si="125"/>
        <v/>
      </c>
      <c r="BM161" s="74" t="str">
        <f t="shared" si="126"/>
        <v/>
      </c>
      <c r="BN161" s="62">
        <f t="shared" si="127"/>
        <v>0.89388888888888707</v>
      </c>
      <c r="BO161" s="62">
        <f t="shared" si="128"/>
        <v>3.1933333333333316</v>
      </c>
      <c r="BP161" s="9">
        <f t="shared" si="140"/>
        <v>0.54274007103862998</v>
      </c>
      <c r="BQ161" s="9">
        <f t="shared" si="141"/>
        <v>0.51643785757469485</v>
      </c>
      <c r="BR161" s="9">
        <f t="shared" si="142"/>
        <v>0.55606804291593714</v>
      </c>
      <c r="BS161" s="9" t="str">
        <f t="shared" si="143"/>
        <v/>
      </c>
      <c r="BT161" s="9" t="str">
        <f t="shared" si="144"/>
        <v/>
      </c>
      <c r="BU161" s="9" t="str">
        <f t="shared" si="145"/>
        <v/>
      </c>
      <c r="BV161" s="9" t="str">
        <f t="shared" si="146"/>
        <v/>
      </c>
      <c r="BW161" s="9" t="str">
        <f t="shared" si="147"/>
        <v/>
      </c>
      <c r="BX161" s="9" t="str">
        <f t="shared" si="148"/>
        <v/>
      </c>
      <c r="BY161" s="9" t="str">
        <f t="shared" si="149"/>
        <v/>
      </c>
      <c r="BZ161" s="9">
        <f t="shared" si="150"/>
        <v>8.7575229055454284E-2</v>
      </c>
      <c r="CA161" s="9">
        <f t="shared" si="151"/>
        <v>0.12485567771725394</v>
      </c>
      <c r="CB161" s="9">
        <f t="shared" si="152"/>
        <v>0.11949316469921796</v>
      </c>
      <c r="CC161" s="9" t="str">
        <f t="shared" si="153"/>
        <v/>
      </c>
      <c r="CD161" s="9" t="str">
        <f t="shared" si="154"/>
        <v/>
      </c>
      <c r="CE161" s="9" t="str">
        <f t="shared" si="155"/>
        <v/>
      </c>
      <c r="CF161" s="9" t="str">
        <f t="shared" si="156"/>
        <v/>
      </c>
      <c r="CG161" s="9" t="str">
        <f t="shared" si="157"/>
        <v/>
      </c>
      <c r="CH161" s="9" t="str">
        <f t="shared" si="158"/>
        <v/>
      </c>
      <c r="CI161" s="9" t="str">
        <f t="shared" si="159"/>
        <v/>
      </c>
    </row>
    <row r="162" spans="1:87">
      <c r="A162" s="188"/>
      <c r="B162" s="57" t="str">
        <f>IF('Gene Table'!D161="","",'Gene Table'!D161)</f>
        <v>NM_002613</v>
      </c>
      <c r="C162" s="57" t="s">
        <v>1805</v>
      </c>
      <c r="D162" s="60">
        <f>IF(SUM('Test Sample Data'!D$3:D$98)&gt;10,IF(AND(ISNUMBER('Test Sample Data'!D161),'Test Sample Data'!D161&lt;$B$1, 'Test Sample Data'!D161&gt;0),'Test Sample Data'!D161,$B$1),"")</f>
        <v>32.89</v>
      </c>
      <c r="E162" s="60">
        <f>IF(SUM('Test Sample Data'!E$3:E$98)&gt;10,IF(AND(ISNUMBER('Test Sample Data'!E161),'Test Sample Data'!E161&lt;$B$1, 'Test Sample Data'!E161&gt;0),'Test Sample Data'!E161,$B$1),"")</f>
        <v>32.67</v>
      </c>
      <c r="F162" s="60">
        <f>IF(SUM('Test Sample Data'!F$3:F$98)&gt;10,IF(AND(ISNUMBER('Test Sample Data'!F161),'Test Sample Data'!F161&lt;$B$1, 'Test Sample Data'!F161&gt;0),'Test Sample Data'!F161,$B$1),"")</f>
        <v>32.79</v>
      </c>
      <c r="G162" s="60" t="str">
        <f>IF(SUM('Test Sample Data'!G$3:G$98)&gt;10,IF(AND(ISNUMBER('Test Sample Data'!G161),'Test Sample Data'!G161&lt;$B$1, 'Test Sample Data'!G161&gt;0),'Test Sample Data'!G161,$B$1),"")</f>
        <v/>
      </c>
      <c r="H162" s="60" t="str">
        <f>IF(SUM('Test Sample Data'!H$3:H$98)&gt;10,IF(AND(ISNUMBER('Test Sample Data'!H161),'Test Sample Data'!H161&lt;$B$1, 'Test Sample Data'!H161&gt;0),'Test Sample Data'!H161,$B$1),"")</f>
        <v/>
      </c>
      <c r="I162" s="60" t="str">
        <f>IF(SUM('Test Sample Data'!I$3:I$98)&gt;10,IF(AND(ISNUMBER('Test Sample Data'!I161),'Test Sample Data'!I161&lt;$B$1, 'Test Sample Data'!I161&gt;0),'Test Sample Data'!I161,$B$1),"")</f>
        <v/>
      </c>
      <c r="J162" s="60" t="str">
        <f>IF(SUM('Test Sample Data'!J$3:J$98)&gt;10,IF(AND(ISNUMBER('Test Sample Data'!J161),'Test Sample Data'!J161&lt;$B$1, 'Test Sample Data'!J161&gt;0),'Test Sample Data'!J161,$B$1),"")</f>
        <v/>
      </c>
      <c r="K162" s="60" t="str">
        <f>IF(SUM('Test Sample Data'!K$3:K$98)&gt;10,IF(AND(ISNUMBER('Test Sample Data'!K161),'Test Sample Data'!K161&lt;$B$1, 'Test Sample Data'!K161&gt;0),'Test Sample Data'!K161,$B$1),"")</f>
        <v/>
      </c>
      <c r="L162" s="60" t="str">
        <f>IF(SUM('Test Sample Data'!L$3:L$98)&gt;10,IF(AND(ISNUMBER('Test Sample Data'!L161),'Test Sample Data'!L161&lt;$B$1, 'Test Sample Data'!L161&gt;0),'Test Sample Data'!L161,$B$1),"")</f>
        <v/>
      </c>
      <c r="M162" s="60" t="str">
        <f>IF(SUM('Test Sample Data'!M$3:M$98)&gt;10,IF(AND(ISNUMBER('Test Sample Data'!M161),'Test Sample Data'!M161&lt;$B$1, 'Test Sample Data'!M161&gt;0),'Test Sample Data'!M161,$B$1),"")</f>
        <v/>
      </c>
      <c r="N162" s="60" t="str">
        <f>'Gene Table'!D161</f>
        <v>NM_002613</v>
      </c>
      <c r="O162" s="57" t="s">
        <v>1805</v>
      </c>
      <c r="P162" s="60">
        <f>IF(SUM('Control Sample Data'!D$3:D$98)&gt;10,IF(AND(ISNUMBER('Control Sample Data'!D161),'Control Sample Data'!D161&lt;$B$1, 'Control Sample Data'!D161&gt;0),'Control Sample Data'!D161,$B$1),"")</f>
        <v>26.17</v>
      </c>
      <c r="Q162" s="60">
        <f>IF(SUM('Control Sample Data'!E$3:E$98)&gt;10,IF(AND(ISNUMBER('Control Sample Data'!E161),'Control Sample Data'!E161&lt;$B$1, 'Control Sample Data'!E161&gt;0),'Control Sample Data'!E161,$B$1),"")</f>
        <v>26.21</v>
      </c>
      <c r="R162" s="60">
        <f>IF(SUM('Control Sample Data'!F$3:F$98)&gt;10,IF(AND(ISNUMBER('Control Sample Data'!F161),'Control Sample Data'!F161&lt;$B$1, 'Control Sample Data'!F161&gt;0),'Control Sample Data'!F161,$B$1),"")</f>
        <v>26.38</v>
      </c>
      <c r="S162" s="60" t="str">
        <f>IF(SUM('Control Sample Data'!G$3:G$98)&gt;10,IF(AND(ISNUMBER('Control Sample Data'!G161),'Control Sample Data'!G161&lt;$B$1, 'Control Sample Data'!G161&gt;0),'Control Sample Data'!G161,$B$1),"")</f>
        <v/>
      </c>
      <c r="T162" s="60" t="str">
        <f>IF(SUM('Control Sample Data'!H$3:H$98)&gt;10,IF(AND(ISNUMBER('Control Sample Data'!H161),'Control Sample Data'!H161&lt;$B$1, 'Control Sample Data'!H161&gt;0),'Control Sample Data'!H161,$B$1),"")</f>
        <v/>
      </c>
      <c r="U162" s="60" t="str">
        <f>IF(SUM('Control Sample Data'!I$3:I$98)&gt;10,IF(AND(ISNUMBER('Control Sample Data'!I161),'Control Sample Data'!I161&lt;$B$1, 'Control Sample Data'!I161&gt;0),'Control Sample Data'!I161,$B$1),"")</f>
        <v/>
      </c>
      <c r="V162" s="60" t="str">
        <f>IF(SUM('Control Sample Data'!J$3:J$98)&gt;10,IF(AND(ISNUMBER('Control Sample Data'!J161),'Control Sample Data'!J161&lt;$B$1, 'Control Sample Data'!J161&gt;0),'Control Sample Data'!J161,$B$1),"")</f>
        <v/>
      </c>
      <c r="W162" s="60" t="str">
        <f>IF(SUM('Control Sample Data'!K$3:K$98)&gt;10,IF(AND(ISNUMBER('Control Sample Data'!K161),'Control Sample Data'!K161&lt;$B$1, 'Control Sample Data'!K161&gt;0),'Control Sample Data'!K161,$B$1),"")</f>
        <v/>
      </c>
      <c r="X162" s="60" t="str">
        <f>IF(SUM('Control Sample Data'!L$3:L$98)&gt;10,IF(AND(ISNUMBER('Control Sample Data'!L161),'Control Sample Data'!L161&lt;$B$1, 'Control Sample Data'!L161&gt;0),'Control Sample Data'!L161,$B$1),"")</f>
        <v/>
      </c>
      <c r="Y162" s="60" t="str">
        <f>IF(SUM('Control Sample Data'!M$3:M$98)&gt;10,IF(AND(ISNUMBER('Control Sample Data'!M161),'Control Sample Data'!M161&lt;$B$1, 'Control Sample Data'!M161&gt;0),'Control Sample Data'!M161,$B$1),"")</f>
        <v/>
      </c>
      <c r="AT162" s="74">
        <f t="shared" si="130"/>
        <v>9.3716666666666697</v>
      </c>
      <c r="AU162" s="74">
        <f t="shared" si="131"/>
        <v>9.0633333333333326</v>
      </c>
      <c r="AV162" s="74">
        <f t="shared" si="132"/>
        <v>9.1666666666666643</v>
      </c>
      <c r="AW162" s="74" t="str">
        <f t="shared" si="133"/>
        <v/>
      </c>
      <c r="AX162" s="74" t="str">
        <f t="shared" si="134"/>
        <v/>
      </c>
      <c r="AY162" s="74" t="str">
        <f t="shared" si="135"/>
        <v/>
      </c>
      <c r="AZ162" s="74" t="str">
        <f t="shared" si="136"/>
        <v/>
      </c>
      <c r="BA162" s="74" t="str">
        <f t="shared" si="137"/>
        <v/>
      </c>
      <c r="BB162" s="74" t="str">
        <f t="shared" si="138"/>
        <v/>
      </c>
      <c r="BC162" s="74" t="str">
        <f t="shared" si="139"/>
        <v/>
      </c>
      <c r="BD162" s="74">
        <f t="shared" si="117"/>
        <v>2.3933333333333344</v>
      </c>
      <c r="BE162" s="74">
        <f t="shared" si="118"/>
        <v>1.9016666666666673</v>
      </c>
      <c r="BF162" s="74">
        <f t="shared" si="119"/>
        <v>1.9749999999999979</v>
      </c>
      <c r="BG162" s="74" t="str">
        <f t="shared" si="120"/>
        <v/>
      </c>
      <c r="BH162" s="74" t="str">
        <f t="shared" si="121"/>
        <v/>
      </c>
      <c r="BI162" s="74" t="str">
        <f t="shared" si="122"/>
        <v/>
      </c>
      <c r="BJ162" s="74" t="str">
        <f t="shared" si="123"/>
        <v/>
      </c>
      <c r="BK162" s="74" t="str">
        <f t="shared" si="124"/>
        <v/>
      </c>
      <c r="BL162" s="74" t="str">
        <f t="shared" si="125"/>
        <v/>
      </c>
      <c r="BM162" s="74" t="str">
        <f t="shared" si="126"/>
        <v/>
      </c>
      <c r="BN162" s="62">
        <f t="shared" si="127"/>
        <v>9.2005555555555549</v>
      </c>
      <c r="BO162" s="62">
        <f t="shared" si="128"/>
        <v>2.09</v>
      </c>
      <c r="BP162" s="9">
        <f t="shared" si="140"/>
        <v>1.5095490318768141E-3</v>
      </c>
      <c r="BQ162" s="9">
        <f t="shared" si="141"/>
        <v>1.8692388810037143E-3</v>
      </c>
      <c r="BR162" s="9">
        <f t="shared" si="142"/>
        <v>1.740036558867853E-3</v>
      </c>
      <c r="BS162" s="9" t="str">
        <f t="shared" si="143"/>
        <v/>
      </c>
      <c r="BT162" s="9" t="str">
        <f t="shared" si="144"/>
        <v/>
      </c>
      <c r="BU162" s="9" t="str">
        <f t="shared" si="145"/>
        <v/>
      </c>
      <c r="BV162" s="9" t="str">
        <f t="shared" si="146"/>
        <v/>
      </c>
      <c r="BW162" s="9" t="str">
        <f t="shared" si="147"/>
        <v/>
      </c>
      <c r="BX162" s="9" t="str">
        <f t="shared" si="148"/>
        <v/>
      </c>
      <c r="BY162" s="9" t="str">
        <f t="shared" si="149"/>
        <v/>
      </c>
      <c r="BZ162" s="9">
        <f t="shared" si="150"/>
        <v>0.19034210901653401</v>
      </c>
      <c r="CA162" s="9">
        <f t="shared" si="151"/>
        <v>0.2676340040486731</v>
      </c>
      <c r="CB162" s="9">
        <f t="shared" si="152"/>
        <v>0.25436992302567202</v>
      </c>
      <c r="CC162" s="9" t="str">
        <f t="shared" si="153"/>
        <v/>
      </c>
      <c r="CD162" s="9" t="str">
        <f t="shared" si="154"/>
        <v/>
      </c>
      <c r="CE162" s="9" t="str">
        <f t="shared" si="155"/>
        <v/>
      </c>
      <c r="CF162" s="9" t="str">
        <f t="shared" si="156"/>
        <v/>
      </c>
      <c r="CG162" s="9" t="str">
        <f t="shared" si="157"/>
        <v/>
      </c>
      <c r="CH162" s="9" t="str">
        <f t="shared" si="158"/>
        <v/>
      </c>
      <c r="CI162" s="9" t="str">
        <f t="shared" si="159"/>
        <v/>
      </c>
    </row>
    <row r="163" spans="1:87">
      <c r="A163" s="188"/>
      <c r="B163" s="57" t="str">
        <f>IF('Gene Table'!D162="","",'Gene Table'!D162)</f>
        <v>NM_016341</v>
      </c>
      <c r="C163" s="57" t="s">
        <v>1806</v>
      </c>
      <c r="D163" s="60">
        <f>IF(SUM('Test Sample Data'!D$3:D$98)&gt;10,IF(AND(ISNUMBER('Test Sample Data'!D162),'Test Sample Data'!D162&lt;$B$1, 'Test Sample Data'!D162&gt;0),'Test Sample Data'!D162,$B$1),"")</f>
        <v>24.45</v>
      </c>
      <c r="E163" s="60">
        <f>IF(SUM('Test Sample Data'!E$3:E$98)&gt;10,IF(AND(ISNUMBER('Test Sample Data'!E162),'Test Sample Data'!E162&lt;$B$1, 'Test Sample Data'!E162&gt;0),'Test Sample Data'!E162,$B$1),"")</f>
        <v>24.71</v>
      </c>
      <c r="F163" s="60">
        <f>IF(SUM('Test Sample Data'!F$3:F$98)&gt;10,IF(AND(ISNUMBER('Test Sample Data'!F162),'Test Sample Data'!F162&lt;$B$1, 'Test Sample Data'!F162&gt;0),'Test Sample Data'!F162,$B$1),"")</f>
        <v>24.57</v>
      </c>
      <c r="G163" s="60" t="str">
        <f>IF(SUM('Test Sample Data'!G$3:G$98)&gt;10,IF(AND(ISNUMBER('Test Sample Data'!G162),'Test Sample Data'!G162&lt;$B$1, 'Test Sample Data'!G162&gt;0),'Test Sample Data'!G162,$B$1),"")</f>
        <v/>
      </c>
      <c r="H163" s="60" t="str">
        <f>IF(SUM('Test Sample Data'!H$3:H$98)&gt;10,IF(AND(ISNUMBER('Test Sample Data'!H162),'Test Sample Data'!H162&lt;$B$1, 'Test Sample Data'!H162&gt;0),'Test Sample Data'!H162,$B$1),"")</f>
        <v/>
      </c>
      <c r="I163" s="60" t="str">
        <f>IF(SUM('Test Sample Data'!I$3:I$98)&gt;10,IF(AND(ISNUMBER('Test Sample Data'!I162),'Test Sample Data'!I162&lt;$B$1, 'Test Sample Data'!I162&gt;0),'Test Sample Data'!I162,$B$1),"")</f>
        <v/>
      </c>
      <c r="J163" s="60" t="str">
        <f>IF(SUM('Test Sample Data'!J$3:J$98)&gt;10,IF(AND(ISNUMBER('Test Sample Data'!J162),'Test Sample Data'!J162&lt;$B$1, 'Test Sample Data'!J162&gt;0),'Test Sample Data'!J162,$B$1),"")</f>
        <v/>
      </c>
      <c r="K163" s="60" t="str">
        <f>IF(SUM('Test Sample Data'!K$3:K$98)&gt;10,IF(AND(ISNUMBER('Test Sample Data'!K162),'Test Sample Data'!K162&lt;$B$1, 'Test Sample Data'!K162&gt;0),'Test Sample Data'!K162,$B$1),"")</f>
        <v/>
      </c>
      <c r="L163" s="60" t="str">
        <f>IF(SUM('Test Sample Data'!L$3:L$98)&gt;10,IF(AND(ISNUMBER('Test Sample Data'!L162),'Test Sample Data'!L162&lt;$B$1, 'Test Sample Data'!L162&gt;0),'Test Sample Data'!L162,$B$1),"")</f>
        <v/>
      </c>
      <c r="M163" s="60" t="str">
        <f>IF(SUM('Test Sample Data'!M$3:M$98)&gt;10,IF(AND(ISNUMBER('Test Sample Data'!M162),'Test Sample Data'!M162&lt;$B$1, 'Test Sample Data'!M162&gt;0),'Test Sample Data'!M162,$B$1),"")</f>
        <v/>
      </c>
      <c r="N163" s="60" t="str">
        <f>'Gene Table'!D162</f>
        <v>NM_016341</v>
      </c>
      <c r="O163" s="57" t="s">
        <v>1806</v>
      </c>
      <c r="P163" s="60">
        <f>IF(SUM('Control Sample Data'!D$3:D$98)&gt;10,IF(AND(ISNUMBER('Control Sample Data'!D162),'Control Sample Data'!D162&lt;$B$1, 'Control Sample Data'!D162&gt;0),'Control Sample Data'!D162,$B$1),"")</f>
        <v>35</v>
      </c>
      <c r="Q163" s="60">
        <f>IF(SUM('Control Sample Data'!E$3:E$98)&gt;10,IF(AND(ISNUMBER('Control Sample Data'!E162),'Control Sample Data'!E162&lt;$B$1, 'Control Sample Data'!E162&gt;0),'Control Sample Data'!E162,$B$1),"")</f>
        <v>35</v>
      </c>
      <c r="R163" s="60">
        <f>IF(SUM('Control Sample Data'!F$3:F$98)&gt;10,IF(AND(ISNUMBER('Control Sample Data'!F162),'Control Sample Data'!F162&lt;$B$1, 'Control Sample Data'!F162&gt;0),'Control Sample Data'!F162,$B$1),"")</f>
        <v>35</v>
      </c>
      <c r="S163" s="60" t="str">
        <f>IF(SUM('Control Sample Data'!G$3:G$98)&gt;10,IF(AND(ISNUMBER('Control Sample Data'!G162),'Control Sample Data'!G162&lt;$B$1, 'Control Sample Data'!G162&gt;0),'Control Sample Data'!G162,$B$1),"")</f>
        <v/>
      </c>
      <c r="T163" s="60" t="str">
        <f>IF(SUM('Control Sample Data'!H$3:H$98)&gt;10,IF(AND(ISNUMBER('Control Sample Data'!H162),'Control Sample Data'!H162&lt;$B$1, 'Control Sample Data'!H162&gt;0),'Control Sample Data'!H162,$B$1),"")</f>
        <v/>
      </c>
      <c r="U163" s="60" t="str">
        <f>IF(SUM('Control Sample Data'!I$3:I$98)&gt;10,IF(AND(ISNUMBER('Control Sample Data'!I162),'Control Sample Data'!I162&lt;$B$1, 'Control Sample Data'!I162&gt;0),'Control Sample Data'!I162,$B$1),"")</f>
        <v/>
      </c>
      <c r="V163" s="60" t="str">
        <f>IF(SUM('Control Sample Data'!J$3:J$98)&gt;10,IF(AND(ISNUMBER('Control Sample Data'!J162),'Control Sample Data'!J162&lt;$B$1, 'Control Sample Data'!J162&gt;0),'Control Sample Data'!J162,$B$1),"")</f>
        <v/>
      </c>
      <c r="W163" s="60" t="str">
        <f>IF(SUM('Control Sample Data'!K$3:K$98)&gt;10,IF(AND(ISNUMBER('Control Sample Data'!K162),'Control Sample Data'!K162&lt;$B$1, 'Control Sample Data'!K162&gt;0),'Control Sample Data'!K162,$B$1),"")</f>
        <v/>
      </c>
      <c r="X163" s="60" t="str">
        <f>IF(SUM('Control Sample Data'!L$3:L$98)&gt;10,IF(AND(ISNUMBER('Control Sample Data'!L162),'Control Sample Data'!L162&lt;$B$1, 'Control Sample Data'!L162&gt;0),'Control Sample Data'!L162,$B$1),"")</f>
        <v/>
      </c>
      <c r="Y163" s="60" t="str">
        <f>IF(SUM('Control Sample Data'!M$3:M$98)&gt;10,IF(AND(ISNUMBER('Control Sample Data'!M162),'Control Sample Data'!M162&lt;$B$1, 'Control Sample Data'!M162&gt;0),'Control Sample Data'!M162,$B$1),"")</f>
        <v/>
      </c>
      <c r="AT163" s="74">
        <f t="shared" si="130"/>
        <v>0.93166666666666842</v>
      </c>
      <c r="AU163" s="74">
        <f t="shared" si="131"/>
        <v>1.1033333333333317</v>
      </c>
      <c r="AV163" s="74">
        <f t="shared" si="132"/>
        <v>0.94666666666666544</v>
      </c>
      <c r="AW163" s="74" t="str">
        <f t="shared" si="133"/>
        <v/>
      </c>
      <c r="AX163" s="74" t="str">
        <f t="shared" si="134"/>
        <v/>
      </c>
      <c r="AY163" s="74" t="str">
        <f t="shared" si="135"/>
        <v/>
      </c>
      <c r="AZ163" s="74" t="str">
        <f t="shared" si="136"/>
        <v/>
      </c>
      <c r="BA163" s="74" t="str">
        <f t="shared" si="137"/>
        <v/>
      </c>
      <c r="BB163" s="74" t="str">
        <f t="shared" si="138"/>
        <v/>
      </c>
      <c r="BC163" s="74" t="str">
        <f t="shared" si="139"/>
        <v/>
      </c>
      <c r="BD163" s="74">
        <f t="shared" si="117"/>
        <v>11.223333333333333</v>
      </c>
      <c r="BE163" s="74">
        <f t="shared" si="118"/>
        <v>10.691666666666666</v>
      </c>
      <c r="BF163" s="74">
        <f t="shared" si="119"/>
        <v>10.594999999999999</v>
      </c>
      <c r="BG163" s="74" t="str">
        <f t="shared" si="120"/>
        <v/>
      </c>
      <c r="BH163" s="74" t="str">
        <f t="shared" si="121"/>
        <v/>
      </c>
      <c r="BI163" s="74" t="str">
        <f t="shared" si="122"/>
        <v/>
      </c>
      <c r="BJ163" s="74" t="str">
        <f t="shared" si="123"/>
        <v/>
      </c>
      <c r="BK163" s="74" t="str">
        <f t="shared" si="124"/>
        <v/>
      </c>
      <c r="BL163" s="74" t="str">
        <f t="shared" si="125"/>
        <v/>
      </c>
      <c r="BM163" s="74" t="str">
        <f t="shared" si="126"/>
        <v/>
      </c>
      <c r="BN163" s="62">
        <f t="shared" si="127"/>
        <v>0.99388888888888849</v>
      </c>
      <c r="BO163" s="62">
        <f t="shared" si="128"/>
        <v>10.836666666666666</v>
      </c>
      <c r="BP163" s="9">
        <f t="shared" si="140"/>
        <v>0.52425235177946383</v>
      </c>
      <c r="BQ163" s="9">
        <f t="shared" si="141"/>
        <v>0.46543985804893911</v>
      </c>
      <c r="BR163" s="9">
        <f t="shared" si="142"/>
        <v>0.51882982957987411</v>
      </c>
      <c r="BS163" s="9" t="str">
        <f t="shared" si="143"/>
        <v/>
      </c>
      <c r="BT163" s="9" t="str">
        <f t="shared" si="144"/>
        <v/>
      </c>
      <c r="BU163" s="9" t="str">
        <f t="shared" si="145"/>
        <v/>
      </c>
      <c r="BV163" s="9" t="str">
        <f t="shared" si="146"/>
        <v/>
      </c>
      <c r="BW163" s="9" t="str">
        <f t="shared" si="147"/>
        <v/>
      </c>
      <c r="BX163" s="9" t="str">
        <f t="shared" si="148"/>
        <v/>
      </c>
      <c r="BY163" s="9" t="str">
        <f t="shared" si="149"/>
        <v/>
      </c>
      <c r="BZ163" s="9">
        <f t="shared" si="150"/>
        <v>4.1825391551291829E-4</v>
      </c>
      <c r="CA163" s="9">
        <f t="shared" si="151"/>
        <v>6.0462712909054722E-4</v>
      </c>
      <c r="CB163" s="9">
        <f t="shared" si="152"/>
        <v>6.4652778827900342E-4</v>
      </c>
      <c r="CC163" s="9" t="str">
        <f t="shared" si="153"/>
        <v/>
      </c>
      <c r="CD163" s="9" t="str">
        <f t="shared" si="154"/>
        <v/>
      </c>
      <c r="CE163" s="9" t="str">
        <f t="shared" si="155"/>
        <v/>
      </c>
      <c r="CF163" s="9" t="str">
        <f t="shared" si="156"/>
        <v/>
      </c>
      <c r="CG163" s="9" t="str">
        <f t="shared" si="157"/>
        <v/>
      </c>
      <c r="CH163" s="9" t="str">
        <f t="shared" si="158"/>
        <v/>
      </c>
      <c r="CI163" s="9" t="str">
        <f t="shared" si="159"/>
        <v/>
      </c>
    </row>
    <row r="164" spans="1:87">
      <c r="A164" s="188"/>
      <c r="B164" s="57" t="str">
        <f>IF('Gene Table'!D163="","",'Gene Table'!D163)</f>
        <v>NM_020529</v>
      </c>
      <c r="C164" s="57" t="s">
        <v>1807</v>
      </c>
      <c r="D164" s="60">
        <f>IF(SUM('Test Sample Data'!D$3:D$98)&gt;10,IF(AND(ISNUMBER('Test Sample Data'!D163),'Test Sample Data'!D163&lt;$B$1, 'Test Sample Data'!D163&gt;0),'Test Sample Data'!D163,$B$1),"")</f>
        <v>24.1</v>
      </c>
      <c r="E164" s="60">
        <f>IF(SUM('Test Sample Data'!E$3:E$98)&gt;10,IF(AND(ISNUMBER('Test Sample Data'!E163),'Test Sample Data'!E163&lt;$B$1, 'Test Sample Data'!E163&gt;0),'Test Sample Data'!E163,$B$1),"")</f>
        <v>24.14</v>
      </c>
      <c r="F164" s="60">
        <f>IF(SUM('Test Sample Data'!F$3:F$98)&gt;10,IF(AND(ISNUMBER('Test Sample Data'!F163),'Test Sample Data'!F163&lt;$B$1, 'Test Sample Data'!F163&gt;0),'Test Sample Data'!F163,$B$1),"")</f>
        <v>24.13</v>
      </c>
      <c r="G164" s="60" t="str">
        <f>IF(SUM('Test Sample Data'!G$3:G$98)&gt;10,IF(AND(ISNUMBER('Test Sample Data'!G163),'Test Sample Data'!G163&lt;$B$1, 'Test Sample Data'!G163&gt;0),'Test Sample Data'!G163,$B$1),"")</f>
        <v/>
      </c>
      <c r="H164" s="60" t="str">
        <f>IF(SUM('Test Sample Data'!H$3:H$98)&gt;10,IF(AND(ISNUMBER('Test Sample Data'!H163),'Test Sample Data'!H163&lt;$B$1, 'Test Sample Data'!H163&gt;0),'Test Sample Data'!H163,$B$1),"")</f>
        <v/>
      </c>
      <c r="I164" s="60" t="str">
        <f>IF(SUM('Test Sample Data'!I$3:I$98)&gt;10,IF(AND(ISNUMBER('Test Sample Data'!I163),'Test Sample Data'!I163&lt;$B$1, 'Test Sample Data'!I163&gt;0),'Test Sample Data'!I163,$B$1),"")</f>
        <v/>
      </c>
      <c r="J164" s="60" t="str">
        <f>IF(SUM('Test Sample Data'!J$3:J$98)&gt;10,IF(AND(ISNUMBER('Test Sample Data'!J163),'Test Sample Data'!J163&lt;$B$1, 'Test Sample Data'!J163&gt;0),'Test Sample Data'!J163,$B$1),"")</f>
        <v/>
      </c>
      <c r="K164" s="60" t="str">
        <f>IF(SUM('Test Sample Data'!K$3:K$98)&gt;10,IF(AND(ISNUMBER('Test Sample Data'!K163),'Test Sample Data'!K163&lt;$B$1, 'Test Sample Data'!K163&gt;0),'Test Sample Data'!K163,$B$1),"")</f>
        <v/>
      </c>
      <c r="L164" s="60" t="str">
        <f>IF(SUM('Test Sample Data'!L$3:L$98)&gt;10,IF(AND(ISNUMBER('Test Sample Data'!L163),'Test Sample Data'!L163&lt;$B$1, 'Test Sample Data'!L163&gt;0),'Test Sample Data'!L163,$B$1),"")</f>
        <v/>
      </c>
      <c r="M164" s="60" t="str">
        <f>IF(SUM('Test Sample Data'!M$3:M$98)&gt;10,IF(AND(ISNUMBER('Test Sample Data'!M163),'Test Sample Data'!M163&lt;$B$1, 'Test Sample Data'!M163&gt;0),'Test Sample Data'!M163,$B$1),"")</f>
        <v/>
      </c>
      <c r="N164" s="60" t="str">
        <f>'Gene Table'!D163</f>
        <v>NM_020529</v>
      </c>
      <c r="O164" s="57" t="s">
        <v>1807</v>
      </c>
      <c r="P164" s="60">
        <f>IF(SUM('Control Sample Data'!D$3:D$98)&gt;10,IF(AND(ISNUMBER('Control Sample Data'!D163),'Control Sample Data'!D163&lt;$B$1, 'Control Sample Data'!D163&gt;0),'Control Sample Data'!D163,$B$1),"")</f>
        <v>25.36</v>
      </c>
      <c r="Q164" s="60">
        <f>IF(SUM('Control Sample Data'!E$3:E$98)&gt;10,IF(AND(ISNUMBER('Control Sample Data'!E163),'Control Sample Data'!E163&lt;$B$1, 'Control Sample Data'!E163&gt;0),'Control Sample Data'!E163,$B$1),"")</f>
        <v>25.37</v>
      </c>
      <c r="R164" s="60">
        <f>IF(SUM('Control Sample Data'!F$3:F$98)&gt;10,IF(AND(ISNUMBER('Control Sample Data'!F163),'Control Sample Data'!F163&lt;$B$1, 'Control Sample Data'!F163&gt;0),'Control Sample Data'!F163,$B$1),"")</f>
        <v>25.49</v>
      </c>
      <c r="S164" s="60" t="str">
        <f>IF(SUM('Control Sample Data'!G$3:G$98)&gt;10,IF(AND(ISNUMBER('Control Sample Data'!G163),'Control Sample Data'!G163&lt;$B$1, 'Control Sample Data'!G163&gt;0),'Control Sample Data'!G163,$B$1),"")</f>
        <v/>
      </c>
      <c r="T164" s="60" t="str">
        <f>IF(SUM('Control Sample Data'!H$3:H$98)&gt;10,IF(AND(ISNUMBER('Control Sample Data'!H163),'Control Sample Data'!H163&lt;$B$1, 'Control Sample Data'!H163&gt;0),'Control Sample Data'!H163,$B$1),"")</f>
        <v/>
      </c>
      <c r="U164" s="60" t="str">
        <f>IF(SUM('Control Sample Data'!I$3:I$98)&gt;10,IF(AND(ISNUMBER('Control Sample Data'!I163),'Control Sample Data'!I163&lt;$B$1, 'Control Sample Data'!I163&gt;0),'Control Sample Data'!I163,$B$1),"")</f>
        <v/>
      </c>
      <c r="V164" s="60" t="str">
        <f>IF(SUM('Control Sample Data'!J$3:J$98)&gt;10,IF(AND(ISNUMBER('Control Sample Data'!J163),'Control Sample Data'!J163&lt;$B$1, 'Control Sample Data'!J163&gt;0),'Control Sample Data'!J163,$B$1),"")</f>
        <v/>
      </c>
      <c r="W164" s="60" t="str">
        <f>IF(SUM('Control Sample Data'!K$3:K$98)&gt;10,IF(AND(ISNUMBER('Control Sample Data'!K163),'Control Sample Data'!K163&lt;$B$1, 'Control Sample Data'!K163&gt;0),'Control Sample Data'!K163,$B$1),"")</f>
        <v/>
      </c>
      <c r="X164" s="60" t="str">
        <f>IF(SUM('Control Sample Data'!L$3:L$98)&gt;10,IF(AND(ISNUMBER('Control Sample Data'!L163),'Control Sample Data'!L163&lt;$B$1, 'Control Sample Data'!L163&gt;0),'Control Sample Data'!L163,$B$1),"")</f>
        <v/>
      </c>
      <c r="Y164" s="60" t="str">
        <f>IF(SUM('Control Sample Data'!M$3:M$98)&gt;10,IF(AND(ISNUMBER('Control Sample Data'!M163),'Control Sample Data'!M163&lt;$B$1, 'Control Sample Data'!M163&gt;0),'Control Sample Data'!M163,$B$1),"")</f>
        <v/>
      </c>
      <c r="AT164" s="74">
        <f t="shared" ref="AT164:AT195" si="160">IF(ISERROR(D164-Z$122),"",D164-Z$122)</f>
        <v>0.58166666666667055</v>
      </c>
      <c r="AU164" s="74">
        <f t="shared" ref="AU164:AU195" si="161">IF(ISERROR(E164-AA$122),"",E164-AA$122)</f>
        <v>0.53333333333333144</v>
      </c>
      <c r="AV164" s="74">
        <f t="shared" ref="AV164:AV195" si="162">IF(ISERROR(F164-AB$122),"",F164-AB$122)</f>
        <v>0.50666666666666416</v>
      </c>
      <c r="AW164" s="74" t="str">
        <f t="shared" ref="AW164:AW195" si="163">IF(ISERROR(G164-AC$122),"",G164-AC$122)</f>
        <v/>
      </c>
      <c r="AX164" s="74" t="str">
        <f t="shared" ref="AX164:AX195" si="164">IF(ISERROR(H164-AD$122),"",H164-AD$122)</f>
        <v/>
      </c>
      <c r="AY164" s="74" t="str">
        <f t="shared" ref="AY164:AY195" si="165">IF(ISERROR(I164-AE$122),"",I164-AE$122)</f>
        <v/>
      </c>
      <c r="AZ164" s="74" t="str">
        <f t="shared" ref="AZ164:AZ195" si="166">IF(ISERROR(J164-AF$122),"",J164-AF$122)</f>
        <v/>
      </c>
      <c r="BA164" s="74" t="str">
        <f t="shared" ref="BA164:BA195" si="167">IF(ISERROR(K164-AG$122),"",K164-AG$122)</f>
        <v/>
      </c>
      <c r="BB164" s="74" t="str">
        <f t="shared" ref="BB164:BB195" si="168">IF(ISERROR(L164-AH$122),"",L164-AH$122)</f>
        <v/>
      </c>
      <c r="BC164" s="74" t="str">
        <f t="shared" ref="BC164:BC195" si="169">IF(ISERROR(M164-AI$122),"",M164-AI$122)</f>
        <v/>
      </c>
      <c r="BD164" s="74">
        <f t="shared" si="117"/>
        <v>1.5833333333333321</v>
      </c>
      <c r="BE164" s="74">
        <f t="shared" si="118"/>
        <v>1.0616666666666674</v>
      </c>
      <c r="BF164" s="74">
        <f t="shared" si="119"/>
        <v>1.0849999999999973</v>
      </c>
      <c r="BG164" s="74" t="str">
        <f t="shared" si="120"/>
        <v/>
      </c>
      <c r="BH164" s="74" t="str">
        <f t="shared" si="121"/>
        <v/>
      </c>
      <c r="BI164" s="74" t="str">
        <f t="shared" si="122"/>
        <v/>
      </c>
      <c r="BJ164" s="74" t="str">
        <f t="shared" si="123"/>
        <v/>
      </c>
      <c r="BK164" s="74" t="str">
        <f t="shared" si="124"/>
        <v/>
      </c>
      <c r="BL164" s="74" t="str">
        <f t="shared" si="125"/>
        <v/>
      </c>
      <c r="BM164" s="74" t="str">
        <f t="shared" si="126"/>
        <v/>
      </c>
      <c r="BN164" s="62">
        <f t="shared" ref="BN164:BN195" si="170">AVERAGE(AT164:BC164)</f>
        <v>0.54055555555555534</v>
      </c>
      <c r="BO164" s="62">
        <f t="shared" ref="BO164:BO195" si="171">AVERAGE(BD164:BM164)</f>
        <v>1.2433333333333323</v>
      </c>
      <c r="BP164" s="9">
        <f t="shared" si="140"/>
        <v>0.66819140635763097</v>
      </c>
      <c r="BQ164" s="9">
        <f t="shared" si="141"/>
        <v>0.690956439983889</v>
      </c>
      <c r="BR164" s="9">
        <f t="shared" si="142"/>
        <v>0.70384679201699596</v>
      </c>
      <c r="BS164" s="9" t="str">
        <f t="shared" si="143"/>
        <v/>
      </c>
      <c r="BT164" s="9" t="str">
        <f t="shared" si="144"/>
        <v/>
      </c>
      <c r="BU164" s="9" t="str">
        <f t="shared" si="145"/>
        <v/>
      </c>
      <c r="BV164" s="9" t="str">
        <f t="shared" si="146"/>
        <v/>
      </c>
      <c r="BW164" s="9" t="str">
        <f t="shared" si="147"/>
        <v/>
      </c>
      <c r="BX164" s="9" t="str">
        <f t="shared" si="148"/>
        <v/>
      </c>
      <c r="BY164" s="9" t="str">
        <f t="shared" si="149"/>
        <v/>
      </c>
      <c r="BZ164" s="9">
        <f t="shared" si="150"/>
        <v>0.33370996354250887</v>
      </c>
      <c r="CA164" s="9">
        <f t="shared" si="151"/>
        <v>0.47907828691280163</v>
      </c>
      <c r="CB164" s="9">
        <f t="shared" si="152"/>
        <v>0.47139226795912059</v>
      </c>
      <c r="CC164" s="9" t="str">
        <f t="shared" si="153"/>
        <v/>
      </c>
      <c r="CD164" s="9" t="str">
        <f t="shared" si="154"/>
        <v/>
      </c>
      <c r="CE164" s="9" t="str">
        <f t="shared" si="155"/>
        <v/>
      </c>
      <c r="CF164" s="9" t="str">
        <f t="shared" si="156"/>
        <v/>
      </c>
      <c r="CG164" s="9" t="str">
        <f t="shared" si="157"/>
        <v/>
      </c>
      <c r="CH164" s="9" t="str">
        <f t="shared" si="158"/>
        <v/>
      </c>
      <c r="CI164" s="9" t="str">
        <f t="shared" si="159"/>
        <v/>
      </c>
    </row>
    <row r="165" spans="1:87">
      <c r="A165" s="188"/>
      <c r="B165" s="57" t="str">
        <f>IF('Gene Table'!D164="","",'Gene Table'!D164)</f>
        <v>NM_003998</v>
      </c>
      <c r="C165" s="57" t="s">
        <v>1808</v>
      </c>
      <c r="D165" s="60">
        <f>IF(SUM('Test Sample Data'!D$3:D$98)&gt;10,IF(AND(ISNUMBER('Test Sample Data'!D164),'Test Sample Data'!D164&lt;$B$1, 'Test Sample Data'!D164&gt;0),'Test Sample Data'!D164,$B$1),"")</f>
        <v>24.51</v>
      </c>
      <c r="E165" s="60">
        <f>IF(SUM('Test Sample Data'!E$3:E$98)&gt;10,IF(AND(ISNUMBER('Test Sample Data'!E164),'Test Sample Data'!E164&lt;$B$1, 'Test Sample Data'!E164&gt;0),'Test Sample Data'!E164,$B$1),"")</f>
        <v>25.01</v>
      </c>
      <c r="F165" s="60">
        <f>IF(SUM('Test Sample Data'!F$3:F$98)&gt;10,IF(AND(ISNUMBER('Test Sample Data'!F164),'Test Sample Data'!F164&lt;$B$1, 'Test Sample Data'!F164&gt;0),'Test Sample Data'!F164,$B$1),"")</f>
        <v>24.87</v>
      </c>
      <c r="G165" s="60" t="str">
        <f>IF(SUM('Test Sample Data'!G$3:G$98)&gt;10,IF(AND(ISNUMBER('Test Sample Data'!G164),'Test Sample Data'!G164&lt;$B$1, 'Test Sample Data'!G164&gt;0),'Test Sample Data'!G164,$B$1),"")</f>
        <v/>
      </c>
      <c r="H165" s="60" t="str">
        <f>IF(SUM('Test Sample Data'!H$3:H$98)&gt;10,IF(AND(ISNUMBER('Test Sample Data'!H164),'Test Sample Data'!H164&lt;$B$1, 'Test Sample Data'!H164&gt;0),'Test Sample Data'!H164,$B$1),"")</f>
        <v/>
      </c>
      <c r="I165" s="60" t="str">
        <f>IF(SUM('Test Sample Data'!I$3:I$98)&gt;10,IF(AND(ISNUMBER('Test Sample Data'!I164),'Test Sample Data'!I164&lt;$B$1, 'Test Sample Data'!I164&gt;0),'Test Sample Data'!I164,$B$1),"")</f>
        <v/>
      </c>
      <c r="J165" s="60" t="str">
        <f>IF(SUM('Test Sample Data'!J$3:J$98)&gt;10,IF(AND(ISNUMBER('Test Sample Data'!J164),'Test Sample Data'!J164&lt;$B$1, 'Test Sample Data'!J164&gt;0),'Test Sample Data'!J164,$B$1),"")</f>
        <v/>
      </c>
      <c r="K165" s="60" t="str">
        <f>IF(SUM('Test Sample Data'!K$3:K$98)&gt;10,IF(AND(ISNUMBER('Test Sample Data'!K164),'Test Sample Data'!K164&lt;$B$1, 'Test Sample Data'!K164&gt;0),'Test Sample Data'!K164,$B$1),"")</f>
        <v/>
      </c>
      <c r="L165" s="60" t="str">
        <f>IF(SUM('Test Sample Data'!L$3:L$98)&gt;10,IF(AND(ISNUMBER('Test Sample Data'!L164),'Test Sample Data'!L164&lt;$B$1, 'Test Sample Data'!L164&gt;0),'Test Sample Data'!L164,$B$1),"")</f>
        <v/>
      </c>
      <c r="M165" s="60" t="str">
        <f>IF(SUM('Test Sample Data'!M$3:M$98)&gt;10,IF(AND(ISNUMBER('Test Sample Data'!M164),'Test Sample Data'!M164&lt;$B$1, 'Test Sample Data'!M164&gt;0),'Test Sample Data'!M164,$B$1),"")</f>
        <v/>
      </c>
      <c r="N165" s="60" t="str">
        <f>'Gene Table'!D164</f>
        <v>NM_003998</v>
      </c>
      <c r="O165" s="57" t="s">
        <v>1808</v>
      </c>
      <c r="P165" s="60">
        <f>IF(SUM('Control Sample Data'!D$3:D$98)&gt;10,IF(AND(ISNUMBER('Control Sample Data'!D164),'Control Sample Data'!D164&lt;$B$1, 'Control Sample Data'!D164&gt;0),'Control Sample Data'!D164,$B$1),"")</f>
        <v>35</v>
      </c>
      <c r="Q165" s="60">
        <f>IF(SUM('Control Sample Data'!E$3:E$98)&gt;10,IF(AND(ISNUMBER('Control Sample Data'!E164),'Control Sample Data'!E164&lt;$B$1, 'Control Sample Data'!E164&gt;0),'Control Sample Data'!E164,$B$1),"")</f>
        <v>35</v>
      </c>
      <c r="R165" s="60">
        <f>IF(SUM('Control Sample Data'!F$3:F$98)&gt;10,IF(AND(ISNUMBER('Control Sample Data'!F164),'Control Sample Data'!F164&lt;$B$1, 'Control Sample Data'!F164&gt;0),'Control Sample Data'!F164,$B$1),"")</f>
        <v>35</v>
      </c>
      <c r="S165" s="60" t="str">
        <f>IF(SUM('Control Sample Data'!G$3:G$98)&gt;10,IF(AND(ISNUMBER('Control Sample Data'!G164),'Control Sample Data'!G164&lt;$B$1, 'Control Sample Data'!G164&gt;0),'Control Sample Data'!G164,$B$1),"")</f>
        <v/>
      </c>
      <c r="T165" s="60" t="str">
        <f>IF(SUM('Control Sample Data'!H$3:H$98)&gt;10,IF(AND(ISNUMBER('Control Sample Data'!H164),'Control Sample Data'!H164&lt;$B$1, 'Control Sample Data'!H164&gt;0),'Control Sample Data'!H164,$B$1),"")</f>
        <v/>
      </c>
      <c r="U165" s="60" t="str">
        <f>IF(SUM('Control Sample Data'!I$3:I$98)&gt;10,IF(AND(ISNUMBER('Control Sample Data'!I164),'Control Sample Data'!I164&lt;$B$1, 'Control Sample Data'!I164&gt;0),'Control Sample Data'!I164,$B$1),"")</f>
        <v/>
      </c>
      <c r="V165" s="60" t="str">
        <f>IF(SUM('Control Sample Data'!J$3:J$98)&gt;10,IF(AND(ISNUMBER('Control Sample Data'!J164),'Control Sample Data'!J164&lt;$B$1, 'Control Sample Data'!J164&gt;0),'Control Sample Data'!J164,$B$1),"")</f>
        <v/>
      </c>
      <c r="W165" s="60" t="str">
        <f>IF(SUM('Control Sample Data'!K$3:K$98)&gt;10,IF(AND(ISNUMBER('Control Sample Data'!K164),'Control Sample Data'!K164&lt;$B$1, 'Control Sample Data'!K164&gt;0),'Control Sample Data'!K164,$B$1),"")</f>
        <v/>
      </c>
      <c r="X165" s="60" t="str">
        <f>IF(SUM('Control Sample Data'!L$3:L$98)&gt;10,IF(AND(ISNUMBER('Control Sample Data'!L164),'Control Sample Data'!L164&lt;$B$1, 'Control Sample Data'!L164&gt;0),'Control Sample Data'!L164,$B$1),"")</f>
        <v/>
      </c>
      <c r="Y165" s="60" t="str">
        <f>IF(SUM('Control Sample Data'!M$3:M$98)&gt;10,IF(AND(ISNUMBER('Control Sample Data'!M164),'Control Sample Data'!M164&lt;$B$1, 'Control Sample Data'!M164&gt;0),'Control Sample Data'!M164,$B$1),"")</f>
        <v/>
      </c>
      <c r="AT165" s="74">
        <f t="shared" si="160"/>
        <v>0.99166666666667069</v>
      </c>
      <c r="AU165" s="74">
        <f t="shared" si="161"/>
        <v>1.4033333333333324</v>
      </c>
      <c r="AV165" s="74">
        <f t="shared" si="162"/>
        <v>1.2466666666666661</v>
      </c>
      <c r="AW165" s="74" t="str">
        <f t="shared" si="163"/>
        <v/>
      </c>
      <c r="AX165" s="74" t="str">
        <f t="shared" si="164"/>
        <v/>
      </c>
      <c r="AY165" s="74" t="str">
        <f t="shared" si="165"/>
        <v/>
      </c>
      <c r="AZ165" s="74" t="str">
        <f t="shared" si="166"/>
        <v/>
      </c>
      <c r="BA165" s="74" t="str">
        <f t="shared" si="167"/>
        <v/>
      </c>
      <c r="BB165" s="74" t="str">
        <f t="shared" si="168"/>
        <v/>
      </c>
      <c r="BC165" s="74" t="str">
        <f t="shared" si="169"/>
        <v/>
      </c>
      <c r="BD165" s="74">
        <f t="shared" ref="BD165:BD195" si="172">IF(ISERROR(P165-AJ$122),"",P165-AJ$122)</f>
        <v>11.223333333333333</v>
      </c>
      <c r="BE165" s="74">
        <f t="shared" ref="BE165:BE195" si="173">IF(ISERROR(Q165-AK$122),"",Q165-AK$122)</f>
        <v>10.691666666666666</v>
      </c>
      <c r="BF165" s="74">
        <f t="shared" ref="BF165:BF195" si="174">IF(ISERROR(R165-AL$122),"",R165-AL$122)</f>
        <v>10.594999999999999</v>
      </c>
      <c r="BG165" s="74" t="str">
        <f t="shared" ref="BG165:BG195" si="175">IF(ISERROR(S165-AM$122),"",S165-AM$122)</f>
        <v/>
      </c>
      <c r="BH165" s="74" t="str">
        <f t="shared" ref="BH165:BH195" si="176">IF(ISERROR(T165-AN$122),"",T165-AN$122)</f>
        <v/>
      </c>
      <c r="BI165" s="74" t="str">
        <f t="shared" ref="BI165:BI195" si="177">IF(ISERROR(U165-AO$122),"",U165-AO$122)</f>
        <v/>
      </c>
      <c r="BJ165" s="74" t="str">
        <f t="shared" ref="BJ165:BJ195" si="178">IF(ISERROR(V165-AP$122),"",V165-AP$122)</f>
        <v/>
      </c>
      <c r="BK165" s="74" t="str">
        <f t="shared" ref="BK165:BK195" si="179">IF(ISERROR(W165-AQ$122),"",W165-AQ$122)</f>
        <v/>
      </c>
      <c r="BL165" s="74" t="str">
        <f t="shared" ref="BL165:BL195" si="180">IF(ISERROR(X165-AR$122),"",X165-AR$122)</f>
        <v/>
      </c>
      <c r="BM165" s="74" t="str">
        <f t="shared" ref="BM165:BM195" si="181">IF(ISERROR(Y165-AS$122),"",Y165-AS$122)</f>
        <v/>
      </c>
      <c r="BN165" s="62">
        <f t="shared" si="170"/>
        <v>1.2138888888888897</v>
      </c>
      <c r="BO165" s="62">
        <f t="shared" si="171"/>
        <v>10.836666666666666</v>
      </c>
      <c r="BP165" s="9">
        <f t="shared" si="140"/>
        <v>0.50289647053392528</v>
      </c>
      <c r="BQ165" s="9">
        <f t="shared" si="141"/>
        <v>0.3780546400599567</v>
      </c>
      <c r="BR165" s="9">
        <f t="shared" si="142"/>
        <v>0.42142077237734982</v>
      </c>
      <c r="BS165" s="9" t="str">
        <f t="shared" si="143"/>
        <v/>
      </c>
      <c r="BT165" s="9" t="str">
        <f t="shared" si="144"/>
        <v/>
      </c>
      <c r="BU165" s="9" t="str">
        <f t="shared" si="145"/>
        <v/>
      </c>
      <c r="BV165" s="9" t="str">
        <f t="shared" si="146"/>
        <v/>
      </c>
      <c r="BW165" s="9" t="str">
        <f t="shared" si="147"/>
        <v/>
      </c>
      <c r="BX165" s="9" t="str">
        <f t="shared" si="148"/>
        <v/>
      </c>
      <c r="BY165" s="9" t="str">
        <f t="shared" si="149"/>
        <v/>
      </c>
      <c r="BZ165" s="9">
        <f t="shared" si="150"/>
        <v>4.1825391551291829E-4</v>
      </c>
      <c r="CA165" s="9">
        <f t="shared" si="151"/>
        <v>6.0462712909054722E-4</v>
      </c>
      <c r="CB165" s="9">
        <f t="shared" si="152"/>
        <v>6.4652778827900342E-4</v>
      </c>
      <c r="CC165" s="9" t="str">
        <f t="shared" si="153"/>
        <v/>
      </c>
      <c r="CD165" s="9" t="str">
        <f t="shared" si="154"/>
        <v/>
      </c>
      <c r="CE165" s="9" t="str">
        <f t="shared" si="155"/>
        <v/>
      </c>
      <c r="CF165" s="9" t="str">
        <f t="shared" si="156"/>
        <v/>
      </c>
      <c r="CG165" s="9" t="str">
        <f t="shared" si="157"/>
        <v/>
      </c>
      <c r="CH165" s="9" t="str">
        <f t="shared" si="158"/>
        <v/>
      </c>
      <c r="CI165" s="9" t="str">
        <f t="shared" si="159"/>
        <v/>
      </c>
    </row>
    <row r="166" spans="1:87">
      <c r="A166" s="188"/>
      <c r="B166" s="57" t="str">
        <f>IF('Gene Table'!D165="","",'Gene Table'!D165)</f>
        <v>NM_006164</v>
      </c>
      <c r="C166" s="57" t="s">
        <v>1809</v>
      </c>
      <c r="D166" s="60">
        <f>IF(SUM('Test Sample Data'!D$3:D$98)&gt;10,IF(AND(ISNUMBER('Test Sample Data'!D165),'Test Sample Data'!D165&lt;$B$1, 'Test Sample Data'!D165&gt;0),'Test Sample Data'!D165,$B$1),"")</f>
        <v>31.07</v>
      </c>
      <c r="E166" s="60">
        <f>IF(SUM('Test Sample Data'!E$3:E$98)&gt;10,IF(AND(ISNUMBER('Test Sample Data'!E165),'Test Sample Data'!E165&lt;$B$1, 'Test Sample Data'!E165&gt;0),'Test Sample Data'!E165,$B$1),"")</f>
        <v>31.36</v>
      </c>
      <c r="F166" s="60">
        <f>IF(SUM('Test Sample Data'!F$3:F$98)&gt;10,IF(AND(ISNUMBER('Test Sample Data'!F165),'Test Sample Data'!F165&lt;$B$1, 'Test Sample Data'!F165&gt;0),'Test Sample Data'!F165,$B$1),"")</f>
        <v>31.08</v>
      </c>
      <c r="G166" s="60" t="str">
        <f>IF(SUM('Test Sample Data'!G$3:G$98)&gt;10,IF(AND(ISNUMBER('Test Sample Data'!G165),'Test Sample Data'!G165&lt;$B$1, 'Test Sample Data'!G165&gt;0),'Test Sample Data'!G165,$B$1),"")</f>
        <v/>
      </c>
      <c r="H166" s="60" t="str">
        <f>IF(SUM('Test Sample Data'!H$3:H$98)&gt;10,IF(AND(ISNUMBER('Test Sample Data'!H165),'Test Sample Data'!H165&lt;$B$1, 'Test Sample Data'!H165&gt;0),'Test Sample Data'!H165,$B$1),"")</f>
        <v/>
      </c>
      <c r="I166" s="60" t="str">
        <f>IF(SUM('Test Sample Data'!I$3:I$98)&gt;10,IF(AND(ISNUMBER('Test Sample Data'!I165),'Test Sample Data'!I165&lt;$B$1, 'Test Sample Data'!I165&gt;0),'Test Sample Data'!I165,$B$1),"")</f>
        <v/>
      </c>
      <c r="J166" s="60" t="str">
        <f>IF(SUM('Test Sample Data'!J$3:J$98)&gt;10,IF(AND(ISNUMBER('Test Sample Data'!J165),'Test Sample Data'!J165&lt;$B$1, 'Test Sample Data'!J165&gt;0),'Test Sample Data'!J165,$B$1),"")</f>
        <v/>
      </c>
      <c r="K166" s="60" t="str">
        <f>IF(SUM('Test Sample Data'!K$3:K$98)&gt;10,IF(AND(ISNUMBER('Test Sample Data'!K165),'Test Sample Data'!K165&lt;$B$1, 'Test Sample Data'!K165&gt;0),'Test Sample Data'!K165,$B$1),"")</f>
        <v/>
      </c>
      <c r="L166" s="60" t="str">
        <f>IF(SUM('Test Sample Data'!L$3:L$98)&gt;10,IF(AND(ISNUMBER('Test Sample Data'!L165),'Test Sample Data'!L165&lt;$B$1, 'Test Sample Data'!L165&gt;0),'Test Sample Data'!L165,$B$1),"")</f>
        <v/>
      </c>
      <c r="M166" s="60" t="str">
        <f>IF(SUM('Test Sample Data'!M$3:M$98)&gt;10,IF(AND(ISNUMBER('Test Sample Data'!M165),'Test Sample Data'!M165&lt;$B$1, 'Test Sample Data'!M165&gt;0),'Test Sample Data'!M165,$B$1),"")</f>
        <v/>
      </c>
      <c r="N166" s="60" t="str">
        <f>'Gene Table'!D165</f>
        <v>NM_006164</v>
      </c>
      <c r="O166" s="57" t="s">
        <v>1809</v>
      </c>
      <c r="P166" s="60">
        <f>IF(SUM('Control Sample Data'!D$3:D$98)&gt;10,IF(AND(ISNUMBER('Control Sample Data'!D165),'Control Sample Data'!D165&lt;$B$1, 'Control Sample Data'!D165&gt;0),'Control Sample Data'!D165,$B$1),"")</f>
        <v>27.78</v>
      </c>
      <c r="Q166" s="60">
        <f>IF(SUM('Control Sample Data'!E$3:E$98)&gt;10,IF(AND(ISNUMBER('Control Sample Data'!E165),'Control Sample Data'!E165&lt;$B$1, 'Control Sample Data'!E165&gt;0),'Control Sample Data'!E165,$B$1),"")</f>
        <v>27.83</v>
      </c>
      <c r="R166" s="60">
        <f>IF(SUM('Control Sample Data'!F$3:F$98)&gt;10,IF(AND(ISNUMBER('Control Sample Data'!F165),'Control Sample Data'!F165&lt;$B$1, 'Control Sample Data'!F165&gt;0),'Control Sample Data'!F165,$B$1),"")</f>
        <v>28.01</v>
      </c>
      <c r="S166" s="60" t="str">
        <f>IF(SUM('Control Sample Data'!G$3:G$98)&gt;10,IF(AND(ISNUMBER('Control Sample Data'!G165),'Control Sample Data'!G165&lt;$B$1, 'Control Sample Data'!G165&gt;0),'Control Sample Data'!G165,$B$1),"")</f>
        <v/>
      </c>
      <c r="T166" s="60" t="str">
        <f>IF(SUM('Control Sample Data'!H$3:H$98)&gt;10,IF(AND(ISNUMBER('Control Sample Data'!H165),'Control Sample Data'!H165&lt;$B$1, 'Control Sample Data'!H165&gt;0),'Control Sample Data'!H165,$B$1),"")</f>
        <v/>
      </c>
      <c r="U166" s="60" t="str">
        <f>IF(SUM('Control Sample Data'!I$3:I$98)&gt;10,IF(AND(ISNUMBER('Control Sample Data'!I165),'Control Sample Data'!I165&lt;$B$1, 'Control Sample Data'!I165&gt;0),'Control Sample Data'!I165,$B$1),"")</f>
        <v/>
      </c>
      <c r="V166" s="60" t="str">
        <f>IF(SUM('Control Sample Data'!J$3:J$98)&gt;10,IF(AND(ISNUMBER('Control Sample Data'!J165),'Control Sample Data'!J165&lt;$B$1, 'Control Sample Data'!J165&gt;0),'Control Sample Data'!J165,$B$1),"")</f>
        <v/>
      </c>
      <c r="W166" s="60" t="str">
        <f>IF(SUM('Control Sample Data'!K$3:K$98)&gt;10,IF(AND(ISNUMBER('Control Sample Data'!K165),'Control Sample Data'!K165&lt;$B$1, 'Control Sample Data'!K165&gt;0),'Control Sample Data'!K165,$B$1),"")</f>
        <v/>
      </c>
      <c r="X166" s="60" t="str">
        <f>IF(SUM('Control Sample Data'!L$3:L$98)&gt;10,IF(AND(ISNUMBER('Control Sample Data'!L165),'Control Sample Data'!L165&lt;$B$1, 'Control Sample Data'!L165&gt;0),'Control Sample Data'!L165,$B$1),"")</f>
        <v/>
      </c>
      <c r="Y166" s="60" t="str">
        <f>IF(SUM('Control Sample Data'!M$3:M$98)&gt;10,IF(AND(ISNUMBER('Control Sample Data'!M165),'Control Sample Data'!M165&lt;$B$1, 'Control Sample Data'!M165&gt;0),'Control Sample Data'!M165,$B$1),"")</f>
        <v/>
      </c>
      <c r="AT166" s="74">
        <f t="shared" si="160"/>
        <v>7.5516666666666694</v>
      </c>
      <c r="AU166" s="74">
        <f t="shared" si="161"/>
        <v>7.7533333333333303</v>
      </c>
      <c r="AV166" s="74">
        <f t="shared" si="162"/>
        <v>7.4566666666666634</v>
      </c>
      <c r="AW166" s="74" t="str">
        <f t="shared" si="163"/>
        <v/>
      </c>
      <c r="AX166" s="74" t="str">
        <f t="shared" si="164"/>
        <v/>
      </c>
      <c r="AY166" s="74" t="str">
        <f t="shared" si="165"/>
        <v/>
      </c>
      <c r="AZ166" s="74" t="str">
        <f t="shared" si="166"/>
        <v/>
      </c>
      <c r="BA166" s="74" t="str">
        <f t="shared" si="167"/>
        <v/>
      </c>
      <c r="BB166" s="74" t="str">
        <f t="shared" si="168"/>
        <v/>
      </c>
      <c r="BC166" s="74" t="str">
        <f t="shared" si="169"/>
        <v/>
      </c>
      <c r="BD166" s="74">
        <f t="shared" si="172"/>
        <v>4.0033333333333339</v>
      </c>
      <c r="BE166" s="74">
        <f t="shared" si="173"/>
        <v>3.5216666666666647</v>
      </c>
      <c r="BF166" s="74">
        <f t="shared" si="174"/>
        <v>3.6050000000000004</v>
      </c>
      <c r="BG166" s="74" t="str">
        <f t="shared" si="175"/>
        <v/>
      </c>
      <c r="BH166" s="74" t="str">
        <f t="shared" si="176"/>
        <v/>
      </c>
      <c r="BI166" s="74" t="str">
        <f t="shared" si="177"/>
        <v/>
      </c>
      <c r="BJ166" s="74" t="str">
        <f t="shared" si="178"/>
        <v/>
      </c>
      <c r="BK166" s="74" t="str">
        <f t="shared" si="179"/>
        <v/>
      </c>
      <c r="BL166" s="74" t="str">
        <f t="shared" si="180"/>
        <v/>
      </c>
      <c r="BM166" s="74" t="str">
        <f t="shared" si="181"/>
        <v/>
      </c>
      <c r="BN166" s="62">
        <f t="shared" si="170"/>
        <v>7.5872222222222208</v>
      </c>
      <c r="BO166" s="62">
        <f t="shared" si="171"/>
        <v>3.7099999999999995</v>
      </c>
      <c r="BP166" s="9">
        <f t="shared" si="140"/>
        <v>5.3299338139412835E-3</v>
      </c>
      <c r="BQ166" s="9">
        <f t="shared" si="141"/>
        <v>4.6346196676112887E-3</v>
      </c>
      <c r="BR166" s="9">
        <f t="shared" si="142"/>
        <v>5.6927179338552613E-3</v>
      </c>
      <c r="BS166" s="9" t="str">
        <f t="shared" si="143"/>
        <v/>
      </c>
      <c r="BT166" s="9" t="str">
        <f t="shared" si="144"/>
        <v/>
      </c>
      <c r="BU166" s="9" t="str">
        <f t="shared" si="145"/>
        <v/>
      </c>
      <c r="BV166" s="9" t="str">
        <f t="shared" si="146"/>
        <v/>
      </c>
      <c r="BW166" s="9" t="str">
        <f t="shared" si="147"/>
        <v/>
      </c>
      <c r="BX166" s="9" t="str">
        <f t="shared" si="148"/>
        <v/>
      </c>
      <c r="BY166" s="9" t="str">
        <f t="shared" si="149"/>
        <v/>
      </c>
      <c r="BZ166" s="9">
        <f t="shared" si="150"/>
        <v>6.2355761032938946E-2</v>
      </c>
      <c r="CA166" s="9">
        <f t="shared" si="151"/>
        <v>8.7070832852013696E-2</v>
      </c>
      <c r="CB166" s="9">
        <f t="shared" si="152"/>
        <v>8.218392251281692E-2</v>
      </c>
      <c r="CC166" s="9" t="str">
        <f t="shared" si="153"/>
        <v/>
      </c>
      <c r="CD166" s="9" t="str">
        <f t="shared" si="154"/>
        <v/>
      </c>
      <c r="CE166" s="9" t="str">
        <f t="shared" si="155"/>
        <v/>
      </c>
      <c r="CF166" s="9" t="str">
        <f t="shared" si="156"/>
        <v/>
      </c>
      <c r="CG166" s="9" t="str">
        <f t="shared" si="157"/>
        <v/>
      </c>
      <c r="CH166" s="9" t="str">
        <f t="shared" si="158"/>
        <v/>
      </c>
      <c r="CI166" s="9" t="str">
        <f t="shared" si="159"/>
        <v/>
      </c>
    </row>
    <row r="167" spans="1:87">
      <c r="A167" s="188"/>
      <c r="B167" s="57" t="str">
        <f>IF('Gene Table'!D166="","",'Gene Table'!D166)</f>
        <v>NM_002485</v>
      </c>
      <c r="C167" s="57" t="s">
        <v>1813</v>
      </c>
      <c r="D167" s="60">
        <f>IF(SUM('Test Sample Data'!D$3:D$98)&gt;10,IF(AND(ISNUMBER('Test Sample Data'!D166),'Test Sample Data'!D166&lt;$B$1, 'Test Sample Data'!D166&gt;0),'Test Sample Data'!D166,$B$1),"")</f>
        <v>26.79</v>
      </c>
      <c r="E167" s="60">
        <f>IF(SUM('Test Sample Data'!E$3:E$98)&gt;10,IF(AND(ISNUMBER('Test Sample Data'!E166),'Test Sample Data'!E166&lt;$B$1, 'Test Sample Data'!E166&gt;0),'Test Sample Data'!E166,$B$1),"")</f>
        <v>26.72</v>
      </c>
      <c r="F167" s="60">
        <f>IF(SUM('Test Sample Data'!F$3:F$98)&gt;10,IF(AND(ISNUMBER('Test Sample Data'!F166),'Test Sample Data'!F166&lt;$B$1, 'Test Sample Data'!F166&gt;0),'Test Sample Data'!F166,$B$1),"")</f>
        <v>26.8</v>
      </c>
      <c r="G167" s="60" t="str">
        <f>IF(SUM('Test Sample Data'!G$3:G$98)&gt;10,IF(AND(ISNUMBER('Test Sample Data'!G166),'Test Sample Data'!G166&lt;$B$1, 'Test Sample Data'!G166&gt;0),'Test Sample Data'!G166,$B$1),"")</f>
        <v/>
      </c>
      <c r="H167" s="60" t="str">
        <f>IF(SUM('Test Sample Data'!H$3:H$98)&gt;10,IF(AND(ISNUMBER('Test Sample Data'!H166),'Test Sample Data'!H166&lt;$B$1, 'Test Sample Data'!H166&gt;0),'Test Sample Data'!H166,$B$1),"")</f>
        <v/>
      </c>
      <c r="I167" s="60" t="str">
        <f>IF(SUM('Test Sample Data'!I$3:I$98)&gt;10,IF(AND(ISNUMBER('Test Sample Data'!I166),'Test Sample Data'!I166&lt;$B$1, 'Test Sample Data'!I166&gt;0),'Test Sample Data'!I166,$B$1),"")</f>
        <v/>
      </c>
      <c r="J167" s="60" t="str">
        <f>IF(SUM('Test Sample Data'!J$3:J$98)&gt;10,IF(AND(ISNUMBER('Test Sample Data'!J166),'Test Sample Data'!J166&lt;$B$1, 'Test Sample Data'!J166&gt;0),'Test Sample Data'!J166,$B$1),"")</f>
        <v/>
      </c>
      <c r="K167" s="60" t="str">
        <f>IF(SUM('Test Sample Data'!K$3:K$98)&gt;10,IF(AND(ISNUMBER('Test Sample Data'!K166),'Test Sample Data'!K166&lt;$B$1, 'Test Sample Data'!K166&gt;0),'Test Sample Data'!K166,$B$1),"")</f>
        <v/>
      </c>
      <c r="L167" s="60" t="str">
        <f>IF(SUM('Test Sample Data'!L$3:L$98)&gt;10,IF(AND(ISNUMBER('Test Sample Data'!L166),'Test Sample Data'!L166&lt;$B$1, 'Test Sample Data'!L166&gt;0),'Test Sample Data'!L166,$B$1),"")</f>
        <v/>
      </c>
      <c r="M167" s="60" t="str">
        <f>IF(SUM('Test Sample Data'!M$3:M$98)&gt;10,IF(AND(ISNUMBER('Test Sample Data'!M166),'Test Sample Data'!M166&lt;$B$1, 'Test Sample Data'!M166&gt;0),'Test Sample Data'!M166,$B$1),"")</f>
        <v/>
      </c>
      <c r="N167" s="60" t="str">
        <f>'Gene Table'!D166</f>
        <v>NM_002485</v>
      </c>
      <c r="O167" s="57" t="s">
        <v>1813</v>
      </c>
      <c r="P167" s="60">
        <f>IF(SUM('Control Sample Data'!D$3:D$98)&gt;10,IF(AND(ISNUMBER('Control Sample Data'!D166),'Control Sample Data'!D166&lt;$B$1, 'Control Sample Data'!D166&gt;0),'Control Sample Data'!D166,$B$1),"")</f>
        <v>28.82</v>
      </c>
      <c r="Q167" s="60">
        <f>IF(SUM('Control Sample Data'!E$3:E$98)&gt;10,IF(AND(ISNUMBER('Control Sample Data'!E166),'Control Sample Data'!E166&lt;$B$1, 'Control Sample Data'!E166&gt;0),'Control Sample Data'!E166,$B$1),"")</f>
        <v>28.94</v>
      </c>
      <c r="R167" s="60">
        <f>IF(SUM('Control Sample Data'!F$3:F$98)&gt;10,IF(AND(ISNUMBER('Control Sample Data'!F166),'Control Sample Data'!F166&lt;$B$1, 'Control Sample Data'!F166&gt;0),'Control Sample Data'!F166,$B$1),"")</f>
        <v>29.06</v>
      </c>
      <c r="S167" s="60" t="str">
        <f>IF(SUM('Control Sample Data'!G$3:G$98)&gt;10,IF(AND(ISNUMBER('Control Sample Data'!G166),'Control Sample Data'!G166&lt;$B$1, 'Control Sample Data'!G166&gt;0),'Control Sample Data'!G166,$B$1),"")</f>
        <v/>
      </c>
      <c r="T167" s="60" t="str">
        <f>IF(SUM('Control Sample Data'!H$3:H$98)&gt;10,IF(AND(ISNUMBER('Control Sample Data'!H166),'Control Sample Data'!H166&lt;$B$1, 'Control Sample Data'!H166&gt;0),'Control Sample Data'!H166,$B$1),"")</f>
        <v/>
      </c>
      <c r="U167" s="60" t="str">
        <f>IF(SUM('Control Sample Data'!I$3:I$98)&gt;10,IF(AND(ISNUMBER('Control Sample Data'!I166),'Control Sample Data'!I166&lt;$B$1, 'Control Sample Data'!I166&gt;0),'Control Sample Data'!I166,$B$1),"")</f>
        <v/>
      </c>
      <c r="V167" s="60" t="str">
        <f>IF(SUM('Control Sample Data'!J$3:J$98)&gt;10,IF(AND(ISNUMBER('Control Sample Data'!J166),'Control Sample Data'!J166&lt;$B$1, 'Control Sample Data'!J166&gt;0),'Control Sample Data'!J166,$B$1),"")</f>
        <v/>
      </c>
      <c r="W167" s="60" t="str">
        <f>IF(SUM('Control Sample Data'!K$3:K$98)&gt;10,IF(AND(ISNUMBER('Control Sample Data'!K166),'Control Sample Data'!K166&lt;$B$1, 'Control Sample Data'!K166&gt;0),'Control Sample Data'!K166,$B$1),"")</f>
        <v/>
      </c>
      <c r="X167" s="60" t="str">
        <f>IF(SUM('Control Sample Data'!L$3:L$98)&gt;10,IF(AND(ISNUMBER('Control Sample Data'!L166),'Control Sample Data'!L166&lt;$B$1, 'Control Sample Data'!L166&gt;0),'Control Sample Data'!L166,$B$1),"")</f>
        <v/>
      </c>
      <c r="Y167" s="60" t="str">
        <f>IF(SUM('Control Sample Data'!M$3:M$98)&gt;10,IF(AND(ISNUMBER('Control Sample Data'!M166),'Control Sample Data'!M166&lt;$B$1, 'Control Sample Data'!M166&gt;0),'Control Sample Data'!M166,$B$1),"")</f>
        <v/>
      </c>
      <c r="AT167" s="74">
        <f t="shared" si="160"/>
        <v>3.2716666666666683</v>
      </c>
      <c r="AU167" s="74">
        <f t="shared" si="161"/>
        <v>3.1133333333333297</v>
      </c>
      <c r="AV167" s="74">
        <f t="shared" si="162"/>
        <v>3.1766666666666659</v>
      </c>
      <c r="AW167" s="74" t="str">
        <f t="shared" si="163"/>
        <v/>
      </c>
      <c r="AX167" s="74" t="str">
        <f t="shared" si="164"/>
        <v/>
      </c>
      <c r="AY167" s="74" t="str">
        <f t="shared" si="165"/>
        <v/>
      </c>
      <c r="AZ167" s="74" t="str">
        <f t="shared" si="166"/>
        <v/>
      </c>
      <c r="BA167" s="74" t="str">
        <f t="shared" si="167"/>
        <v/>
      </c>
      <c r="BB167" s="74" t="str">
        <f t="shared" si="168"/>
        <v/>
      </c>
      <c r="BC167" s="74" t="str">
        <f t="shared" si="169"/>
        <v/>
      </c>
      <c r="BD167" s="74">
        <f t="shared" si="172"/>
        <v>5.043333333333333</v>
      </c>
      <c r="BE167" s="74">
        <f t="shared" si="173"/>
        <v>4.6316666666666677</v>
      </c>
      <c r="BF167" s="74">
        <f t="shared" si="174"/>
        <v>4.6549999999999976</v>
      </c>
      <c r="BG167" s="74" t="str">
        <f t="shared" si="175"/>
        <v/>
      </c>
      <c r="BH167" s="74" t="str">
        <f t="shared" si="176"/>
        <v/>
      </c>
      <c r="BI167" s="74" t="str">
        <f t="shared" si="177"/>
        <v/>
      </c>
      <c r="BJ167" s="74" t="str">
        <f t="shared" si="178"/>
        <v/>
      </c>
      <c r="BK167" s="74" t="str">
        <f t="shared" si="179"/>
        <v/>
      </c>
      <c r="BL167" s="74" t="str">
        <f t="shared" si="180"/>
        <v/>
      </c>
      <c r="BM167" s="74" t="str">
        <f t="shared" si="181"/>
        <v/>
      </c>
      <c r="BN167" s="62">
        <f t="shared" si="170"/>
        <v>3.1872222222222213</v>
      </c>
      <c r="BO167" s="62">
        <f t="shared" si="171"/>
        <v>4.7766666666666664</v>
      </c>
      <c r="BP167" s="9">
        <f t="shared" si="140"/>
        <v>0.10354525393682708</v>
      </c>
      <c r="BQ167" s="9">
        <f t="shared" si="141"/>
        <v>0.11555620752642036</v>
      </c>
      <c r="BR167" s="9">
        <f t="shared" si="142"/>
        <v>0.1105931038974558</v>
      </c>
      <c r="BS167" s="9" t="str">
        <f t="shared" si="143"/>
        <v/>
      </c>
      <c r="BT167" s="9" t="str">
        <f t="shared" si="144"/>
        <v/>
      </c>
      <c r="BU167" s="9" t="str">
        <f t="shared" si="145"/>
        <v/>
      </c>
      <c r="BV167" s="9" t="str">
        <f t="shared" si="146"/>
        <v/>
      </c>
      <c r="BW167" s="9" t="str">
        <f t="shared" si="147"/>
        <v/>
      </c>
      <c r="BX167" s="9" t="str">
        <f t="shared" si="148"/>
        <v/>
      </c>
      <c r="BY167" s="9" t="str">
        <f t="shared" si="149"/>
        <v/>
      </c>
      <c r="BZ167" s="9">
        <f t="shared" si="150"/>
        <v>3.0325319734173156E-2</v>
      </c>
      <c r="CA167" s="9">
        <f t="shared" si="151"/>
        <v>4.0339397129763817E-2</v>
      </c>
      <c r="CB167" s="9">
        <f t="shared" si="152"/>
        <v>3.9692218204337243E-2</v>
      </c>
      <c r="CC167" s="9" t="str">
        <f t="shared" si="153"/>
        <v/>
      </c>
      <c r="CD167" s="9" t="str">
        <f t="shared" si="154"/>
        <v/>
      </c>
      <c r="CE167" s="9" t="str">
        <f t="shared" si="155"/>
        <v/>
      </c>
      <c r="CF167" s="9" t="str">
        <f t="shared" si="156"/>
        <v/>
      </c>
      <c r="CG167" s="9" t="str">
        <f t="shared" si="157"/>
        <v/>
      </c>
      <c r="CH167" s="9" t="str">
        <f t="shared" si="158"/>
        <v/>
      </c>
      <c r="CI167" s="9" t="str">
        <f t="shared" si="159"/>
        <v/>
      </c>
    </row>
    <row r="168" spans="1:87">
      <c r="A168" s="188"/>
      <c r="B168" s="57" t="str">
        <f>IF('Gene Table'!D167="","",'Gene Table'!D167)</f>
        <v>NM_002454</v>
      </c>
      <c r="C168" s="57" t="s">
        <v>1814</v>
      </c>
      <c r="D168" s="60">
        <f>IF(SUM('Test Sample Data'!D$3:D$98)&gt;10,IF(AND(ISNUMBER('Test Sample Data'!D167),'Test Sample Data'!D167&lt;$B$1, 'Test Sample Data'!D167&gt;0),'Test Sample Data'!D167,$B$1),"")</f>
        <v>28.92</v>
      </c>
      <c r="E168" s="60">
        <f>IF(SUM('Test Sample Data'!E$3:E$98)&gt;10,IF(AND(ISNUMBER('Test Sample Data'!E167),'Test Sample Data'!E167&lt;$B$1, 'Test Sample Data'!E167&gt;0),'Test Sample Data'!E167,$B$1),"")</f>
        <v>29.03</v>
      </c>
      <c r="F168" s="60">
        <f>IF(SUM('Test Sample Data'!F$3:F$98)&gt;10,IF(AND(ISNUMBER('Test Sample Data'!F167),'Test Sample Data'!F167&lt;$B$1, 'Test Sample Data'!F167&gt;0),'Test Sample Data'!F167,$B$1),"")</f>
        <v>28.99</v>
      </c>
      <c r="G168" s="60" t="str">
        <f>IF(SUM('Test Sample Data'!G$3:G$98)&gt;10,IF(AND(ISNUMBER('Test Sample Data'!G167),'Test Sample Data'!G167&lt;$B$1, 'Test Sample Data'!G167&gt;0),'Test Sample Data'!G167,$B$1),"")</f>
        <v/>
      </c>
      <c r="H168" s="60" t="str">
        <f>IF(SUM('Test Sample Data'!H$3:H$98)&gt;10,IF(AND(ISNUMBER('Test Sample Data'!H167),'Test Sample Data'!H167&lt;$B$1, 'Test Sample Data'!H167&gt;0),'Test Sample Data'!H167,$B$1),"")</f>
        <v/>
      </c>
      <c r="I168" s="60" t="str">
        <f>IF(SUM('Test Sample Data'!I$3:I$98)&gt;10,IF(AND(ISNUMBER('Test Sample Data'!I167),'Test Sample Data'!I167&lt;$B$1, 'Test Sample Data'!I167&gt;0),'Test Sample Data'!I167,$B$1),"")</f>
        <v/>
      </c>
      <c r="J168" s="60" t="str">
        <f>IF(SUM('Test Sample Data'!J$3:J$98)&gt;10,IF(AND(ISNUMBER('Test Sample Data'!J167),'Test Sample Data'!J167&lt;$B$1, 'Test Sample Data'!J167&gt;0),'Test Sample Data'!J167,$B$1),"")</f>
        <v/>
      </c>
      <c r="K168" s="60" t="str">
        <f>IF(SUM('Test Sample Data'!K$3:K$98)&gt;10,IF(AND(ISNUMBER('Test Sample Data'!K167),'Test Sample Data'!K167&lt;$B$1, 'Test Sample Data'!K167&gt;0),'Test Sample Data'!K167,$B$1),"")</f>
        <v/>
      </c>
      <c r="L168" s="60" t="str">
        <f>IF(SUM('Test Sample Data'!L$3:L$98)&gt;10,IF(AND(ISNUMBER('Test Sample Data'!L167),'Test Sample Data'!L167&lt;$B$1, 'Test Sample Data'!L167&gt;0),'Test Sample Data'!L167,$B$1),"")</f>
        <v/>
      </c>
      <c r="M168" s="60" t="str">
        <f>IF(SUM('Test Sample Data'!M$3:M$98)&gt;10,IF(AND(ISNUMBER('Test Sample Data'!M167),'Test Sample Data'!M167&lt;$B$1, 'Test Sample Data'!M167&gt;0),'Test Sample Data'!M167,$B$1),"")</f>
        <v/>
      </c>
      <c r="N168" s="60" t="str">
        <f>'Gene Table'!D167</f>
        <v>NM_002454</v>
      </c>
      <c r="O168" s="57" t="s">
        <v>1814</v>
      </c>
      <c r="P168" s="60">
        <f>IF(SUM('Control Sample Data'!D$3:D$98)&gt;10,IF(AND(ISNUMBER('Control Sample Data'!D167),'Control Sample Data'!D167&lt;$B$1, 'Control Sample Data'!D167&gt;0),'Control Sample Data'!D167,$B$1),"")</f>
        <v>29.1</v>
      </c>
      <c r="Q168" s="60">
        <f>IF(SUM('Control Sample Data'!E$3:E$98)&gt;10,IF(AND(ISNUMBER('Control Sample Data'!E167),'Control Sample Data'!E167&lt;$B$1, 'Control Sample Data'!E167&gt;0),'Control Sample Data'!E167,$B$1),"")</f>
        <v>29.08</v>
      </c>
      <c r="R168" s="60">
        <f>IF(SUM('Control Sample Data'!F$3:F$98)&gt;10,IF(AND(ISNUMBER('Control Sample Data'!F167),'Control Sample Data'!F167&lt;$B$1, 'Control Sample Data'!F167&gt;0),'Control Sample Data'!F167,$B$1),"")</f>
        <v>29.29</v>
      </c>
      <c r="S168" s="60" t="str">
        <f>IF(SUM('Control Sample Data'!G$3:G$98)&gt;10,IF(AND(ISNUMBER('Control Sample Data'!G167),'Control Sample Data'!G167&lt;$B$1, 'Control Sample Data'!G167&gt;0),'Control Sample Data'!G167,$B$1),"")</f>
        <v/>
      </c>
      <c r="T168" s="60" t="str">
        <f>IF(SUM('Control Sample Data'!H$3:H$98)&gt;10,IF(AND(ISNUMBER('Control Sample Data'!H167),'Control Sample Data'!H167&lt;$B$1, 'Control Sample Data'!H167&gt;0),'Control Sample Data'!H167,$B$1),"")</f>
        <v/>
      </c>
      <c r="U168" s="60" t="str">
        <f>IF(SUM('Control Sample Data'!I$3:I$98)&gt;10,IF(AND(ISNUMBER('Control Sample Data'!I167),'Control Sample Data'!I167&lt;$B$1, 'Control Sample Data'!I167&gt;0),'Control Sample Data'!I167,$B$1),"")</f>
        <v/>
      </c>
      <c r="V168" s="60" t="str">
        <f>IF(SUM('Control Sample Data'!J$3:J$98)&gt;10,IF(AND(ISNUMBER('Control Sample Data'!J167),'Control Sample Data'!J167&lt;$B$1, 'Control Sample Data'!J167&gt;0),'Control Sample Data'!J167,$B$1),"")</f>
        <v/>
      </c>
      <c r="W168" s="60" t="str">
        <f>IF(SUM('Control Sample Data'!K$3:K$98)&gt;10,IF(AND(ISNUMBER('Control Sample Data'!K167),'Control Sample Data'!K167&lt;$B$1, 'Control Sample Data'!K167&gt;0),'Control Sample Data'!K167,$B$1),"")</f>
        <v/>
      </c>
      <c r="X168" s="60" t="str">
        <f>IF(SUM('Control Sample Data'!L$3:L$98)&gt;10,IF(AND(ISNUMBER('Control Sample Data'!L167),'Control Sample Data'!L167&lt;$B$1, 'Control Sample Data'!L167&gt;0),'Control Sample Data'!L167,$B$1),"")</f>
        <v/>
      </c>
      <c r="Y168" s="60" t="str">
        <f>IF(SUM('Control Sample Data'!M$3:M$98)&gt;10,IF(AND(ISNUMBER('Control Sample Data'!M167),'Control Sample Data'!M167&lt;$B$1, 'Control Sample Data'!M167&gt;0),'Control Sample Data'!M167,$B$1),"")</f>
        <v/>
      </c>
      <c r="AT168" s="74">
        <f t="shared" si="160"/>
        <v>5.4016666666666708</v>
      </c>
      <c r="AU168" s="74">
        <f t="shared" si="161"/>
        <v>5.423333333333332</v>
      </c>
      <c r="AV168" s="74">
        <f t="shared" si="162"/>
        <v>5.3666666666666636</v>
      </c>
      <c r="AW168" s="74" t="str">
        <f t="shared" si="163"/>
        <v/>
      </c>
      <c r="AX168" s="74" t="str">
        <f t="shared" si="164"/>
        <v/>
      </c>
      <c r="AY168" s="74" t="str">
        <f t="shared" si="165"/>
        <v/>
      </c>
      <c r="AZ168" s="74" t="str">
        <f t="shared" si="166"/>
        <v/>
      </c>
      <c r="BA168" s="74" t="str">
        <f t="shared" si="167"/>
        <v/>
      </c>
      <c r="BB168" s="74" t="str">
        <f t="shared" si="168"/>
        <v/>
      </c>
      <c r="BC168" s="74" t="str">
        <f t="shared" si="169"/>
        <v/>
      </c>
      <c r="BD168" s="74">
        <f t="shared" si="172"/>
        <v>5.3233333333333341</v>
      </c>
      <c r="BE168" s="74">
        <f t="shared" si="173"/>
        <v>4.7716666666666647</v>
      </c>
      <c r="BF168" s="74">
        <f t="shared" si="174"/>
        <v>4.884999999999998</v>
      </c>
      <c r="BG168" s="74" t="str">
        <f t="shared" si="175"/>
        <v/>
      </c>
      <c r="BH168" s="74" t="str">
        <f t="shared" si="176"/>
        <v/>
      </c>
      <c r="BI168" s="74" t="str">
        <f t="shared" si="177"/>
        <v/>
      </c>
      <c r="BJ168" s="74" t="str">
        <f t="shared" si="178"/>
        <v/>
      </c>
      <c r="BK168" s="74" t="str">
        <f t="shared" si="179"/>
        <v/>
      </c>
      <c r="BL168" s="74" t="str">
        <f t="shared" si="180"/>
        <v/>
      </c>
      <c r="BM168" s="74" t="str">
        <f t="shared" si="181"/>
        <v/>
      </c>
      <c r="BN168" s="62">
        <f t="shared" si="170"/>
        <v>5.3972222222222221</v>
      </c>
      <c r="BO168" s="62">
        <f t="shared" si="171"/>
        <v>4.9933333333333323</v>
      </c>
      <c r="BP168" s="9">
        <f t="shared" si="140"/>
        <v>2.3655727392365527E-2</v>
      </c>
      <c r="BQ168" s="9">
        <f t="shared" si="141"/>
        <v>2.3303115632037165E-2</v>
      </c>
      <c r="BR168" s="9">
        <f t="shared" si="142"/>
        <v>2.4236636903652159E-2</v>
      </c>
      <c r="BS168" s="9" t="str">
        <f t="shared" si="143"/>
        <v/>
      </c>
      <c r="BT168" s="9" t="str">
        <f t="shared" si="144"/>
        <v/>
      </c>
      <c r="BU168" s="9" t="str">
        <f t="shared" si="145"/>
        <v/>
      </c>
      <c r="BV168" s="9" t="str">
        <f t="shared" si="146"/>
        <v/>
      </c>
      <c r="BW168" s="9" t="str">
        <f t="shared" si="147"/>
        <v/>
      </c>
      <c r="BX168" s="9" t="str">
        <f t="shared" si="148"/>
        <v/>
      </c>
      <c r="BY168" s="9" t="str">
        <f t="shared" si="149"/>
        <v/>
      </c>
      <c r="BZ168" s="9">
        <f t="shared" si="150"/>
        <v>2.497566092883206E-2</v>
      </c>
      <c r="CA168" s="9">
        <f t="shared" si="151"/>
        <v>3.6608775609206841E-2</v>
      </c>
      <c r="CB168" s="9">
        <f t="shared" si="152"/>
        <v>3.3842970172685193E-2</v>
      </c>
      <c r="CC168" s="9" t="str">
        <f t="shared" si="153"/>
        <v/>
      </c>
      <c r="CD168" s="9" t="str">
        <f t="shared" si="154"/>
        <v/>
      </c>
      <c r="CE168" s="9" t="str">
        <f t="shared" si="155"/>
        <v/>
      </c>
      <c r="CF168" s="9" t="str">
        <f t="shared" si="156"/>
        <v/>
      </c>
      <c r="CG168" s="9" t="str">
        <f t="shared" si="157"/>
        <v/>
      </c>
      <c r="CH168" s="9" t="str">
        <f t="shared" si="158"/>
        <v/>
      </c>
      <c r="CI168" s="9" t="str">
        <f t="shared" si="159"/>
        <v/>
      </c>
    </row>
    <row r="169" spans="1:87">
      <c r="A169" s="188"/>
      <c r="B169" s="57" t="str">
        <f>IF('Gene Table'!D168="","",'Gene Table'!D168)</f>
        <v>NM_019899</v>
      </c>
      <c r="C169" s="57" t="s">
        <v>1815</v>
      </c>
      <c r="D169" s="60">
        <f>IF(SUM('Test Sample Data'!D$3:D$98)&gt;10,IF(AND(ISNUMBER('Test Sample Data'!D168),'Test Sample Data'!D168&lt;$B$1, 'Test Sample Data'!D168&gt;0),'Test Sample Data'!D168,$B$1),"")</f>
        <v>31.31</v>
      </c>
      <c r="E169" s="60">
        <f>IF(SUM('Test Sample Data'!E$3:E$98)&gt;10,IF(AND(ISNUMBER('Test Sample Data'!E168),'Test Sample Data'!E168&lt;$B$1, 'Test Sample Data'!E168&gt;0),'Test Sample Data'!E168,$B$1),"")</f>
        <v>31.1</v>
      </c>
      <c r="F169" s="60">
        <f>IF(SUM('Test Sample Data'!F$3:F$98)&gt;10,IF(AND(ISNUMBER('Test Sample Data'!F168),'Test Sample Data'!F168&lt;$B$1, 'Test Sample Data'!F168&gt;0),'Test Sample Data'!F168,$B$1),"")</f>
        <v>31.41</v>
      </c>
      <c r="G169" s="60" t="str">
        <f>IF(SUM('Test Sample Data'!G$3:G$98)&gt;10,IF(AND(ISNUMBER('Test Sample Data'!G168),'Test Sample Data'!G168&lt;$B$1, 'Test Sample Data'!G168&gt;0),'Test Sample Data'!G168,$B$1),"")</f>
        <v/>
      </c>
      <c r="H169" s="60" t="str">
        <f>IF(SUM('Test Sample Data'!H$3:H$98)&gt;10,IF(AND(ISNUMBER('Test Sample Data'!H168),'Test Sample Data'!H168&lt;$B$1, 'Test Sample Data'!H168&gt;0),'Test Sample Data'!H168,$B$1),"")</f>
        <v/>
      </c>
      <c r="I169" s="60" t="str">
        <f>IF(SUM('Test Sample Data'!I$3:I$98)&gt;10,IF(AND(ISNUMBER('Test Sample Data'!I168),'Test Sample Data'!I168&lt;$B$1, 'Test Sample Data'!I168&gt;0),'Test Sample Data'!I168,$B$1),"")</f>
        <v/>
      </c>
      <c r="J169" s="60" t="str">
        <f>IF(SUM('Test Sample Data'!J$3:J$98)&gt;10,IF(AND(ISNUMBER('Test Sample Data'!J168),'Test Sample Data'!J168&lt;$B$1, 'Test Sample Data'!J168&gt;0),'Test Sample Data'!J168,$B$1),"")</f>
        <v/>
      </c>
      <c r="K169" s="60" t="str">
        <f>IF(SUM('Test Sample Data'!K$3:K$98)&gt;10,IF(AND(ISNUMBER('Test Sample Data'!K168),'Test Sample Data'!K168&lt;$B$1, 'Test Sample Data'!K168&gt;0),'Test Sample Data'!K168,$B$1),"")</f>
        <v/>
      </c>
      <c r="L169" s="60" t="str">
        <f>IF(SUM('Test Sample Data'!L$3:L$98)&gt;10,IF(AND(ISNUMBER('Test Sample Data'!L168),'Test Sample Data'!L168&lt;$B$1, 'Test Sample Data'!L168&gt;0),'Test Sample Data'!L168,$B$1),"")</f>
        <v/>
      </c>
      <c r="M169" s="60" t="str">
        <f>IF(SUM('Test Sample Data'!M$3:M$98)&gt;10,IF(AND(ISNUMBER('Test Sample Data'!M168),'Test Sample Data'!M168&lt;$B$1, 'Test Sample Data'!M168&gt;0),'Test Sample Data'!M168,$B$1),"")</f>
        <v/>
      </c>
      <c r="N169" s="60" t="str">
        <f>'Gene Table'!D168</f>
        <v>NM_019899</v>
      </c>
      <c r="O169" s="57" t="s">
        <v>1815</v>
      </c>
      <c r="P169" s="60">
        <f>IF(SUM('Control Sample Data'!D$3:D$98)&gt;10,IF(AND(ISNUMBER('Control Sample Data'!D168),'Control Sample Data'!D168&lt;$B$1, 'Control Sample Data'!D168&gt;0),'Control Sample Data'!D168,$B$1),"")</f>
        <v>30.85</v>
      </c>
      <c r="Q169" s="60">
        <f>IF(SUM('Control Sample Data'!E$3:E$98)&gt;10,IF(AND(ISNUMBER('Control Sample Data'!E168),'Control Sample Data'!E168&lt;$B$1, 'Control Sample Data'!E168&gt;0),'Control Sample Data'!E168,$B$1),"")</f>
        <v>30.58</v>
      </c>
      <c r="R169" s="60">
        <f>IF(SUM('Control Sample Data'!F$3:F$98)&gt;10,IF(AND(ISNUMBER('Control Sample Data'!F168),'Control Sample Data'!F168&lt;$B$1, 'Control Sample Data'!F168&gt;0),'Control Sample Data'!F168,$B$1),"")</f>
        <v>31.03</v>
      </c>
      <c r="S169" s="60" t="str">
        <f>IF(SUM('Control Sample Data'!G$3:G$98)&gt;10,IF(AND(ISNUMBER('Control Sample Data'!G168),'Control Sample Data'!G168&lt;$B$1, 'Control Sample Data'!G168&gt;0),'Control Sample Data'!G168,$B$1),"")</f>
        <v/>
      </c>
      <c r="T169" s="60" t="str">
        <f>IF(SUM('Control Sample Data'!H$3:H$98)&gt;10,IF(AND(ISNUMBER('Control Sample Data'!H168),'Control Sample Data'!H168&lt;$B$1, 'Control Sample Data'!H168&gt;0),'Control Sample Data'!H168,$B$1),"")</f>
        <v/>
      </c>
      <c r="U169" s="60" t="str">
        <f>IF(SUM('Control Sample Data'!I$3:I$98)&gt;10,IF(AND(ISNUMBER('Control Sample Data'!I168),'Control Sample Data'!I168&lt;$B$1, 'Control Sample Data'!I168&gt;0),'Control Sample Data'!I168,$B$1),"")</f>
        <v/>
      </c>
      <c r="V169" s="60" t="str">
        <f>IF(SUM('Control Sample Data'!J$3:J$98)&gt;10,IF(AND(ISNUMBER('Control Sample Data'!J168),'Control Sample Data'!J168&lt;$B$1, 'Control Sample Data'!J168&gt;0),'Control Sample Data'!J168,$B$1),"")</f>
        <v/>
      </c>
      <c r="W169" s="60" t="str">
        <f>IF(SUM('Control Sample Data'!K$3:K$98)&gt;10,IF(AND(ISNUMBER('Control Sample Data'!K168),'Control Sample Data'!K168&lt;$B$1, 'Control Sample Data'!K168&gt;0),'Control Sample Data'!K168,$B$1),"")</f>
        <v/>
      </c>
      <c r="X169" s="60" t="str">
        <f>IF(SUM('Control Sample Data'!L$3:L$98)&gt;10,IF(AND(ISNUMBER('Control Sample Data'!L168),'Control Sample Data'!L168&lt;$B$1, 'Control Sample Data'!L168&gt;0),'Control Sample Data'!L168,$B$1),"")</f>
        <v/>
      </c>
      <c r="Y169" s="60" t="str">
        <f>IF(SUM('Control Sample Data'!M$3:M$98)&gt;10,IF(AND(ISNUMBER('Control Sample Data'!M168),'Control Sample Data'!M168&lt;$B$1, 'Control Sample Data'!M168&gt;0),'Control Sample Data'!M168,$B$1),"")</f>
        <v/>
      </c>
      <c r="AT169" s="74">
        <f t="shared" si="160"/>
        <v>7.7916666666666679</v>
      </c>
      <c r="AU169" s="74">
        <f t="shared" si="161"/>
        <v>7.4933333333333323</v>
      </c>
      <c r="AV169" s="74">
        <f t="shared" si="162"/>
        <v>7.7866666666666653</v>
      </c>
      <c r="AW169" s="74" t="str">
        <f t="shared" si="163"/>
        <v/>
      </c>
      <c r="AX169" s="74" t="str">
        <f t="shared" si="164"/>
        <v/>
      </c>
      <c r="AY169" s="74" t="str">
        <f t="shared" si="165"/>
        <v/>
      </c>
      <c r="AZ169" s="74" t="str">
        <f t="shared" si="166"/>
        <v/>
      </c>
      <c r="BA169" s="74" t="str">
        <f t="shared" si="167"/>
        <v/>
      </c>
      <c r="BB169" s="74" t="str">
        <f t="shared" si="168"/>
        <v/>
      </c>
      <c r="BC169" s="74" t="str">
        <f t="shared" si="169"/>
        <v/>
      </c>
      <c r="BD169" s="74">
        <f t="shared" si="172"/>
        <v>7.0733333333333341</v>
      </c>
      <c r="BE169" s="74">
        <f t="shared" si="173"/>
        <v>6.2716666666666647</v>
      </c>
      <c r="BF169" s="74">
        <f t="shared" si="174"/>
        <v>6.625</v>
      </c>
      <c r="BG169" s="74" t="str">
        <f t="shared" si="175"/>
        <v/>
      </c>
      <c r="BH169" s="74" t="str">
        <f t="shared" si="176"/>
        <v/>
      </c>
      <c r="BI169" s="74" t="str">
        <f t="shared" si="177"/>
        <v/>
      </c>
      <c r="BJ169" s="74" t="str">
        <f t="shared" si="178"/>
        <v/>
      </c>
      <c r="BK169" s="74" t="str">
        <f t="shared" si="179"/>
        <v/>
      </c>
      <c r="BL169" s="74" t="str">
        <f t="shared" si="180"/>
        <v/>
      </c>
      <c r="BM169" s="74" t="str">
        <f t="shared" si="181"/>
        <v/>
      </c>
      <c r="BN169" s="62">
        <f t="shared" si="170"/>
        <v>7.6905555555555551</v>
      </c>
      <c r="BO169" s="62">
        <f t="shared" si="171"/>
        <v>6.6566666666666663</v>
      </c>
      <c r="BP169" s="9">
        <f t="shared" si="140"/>
        <v>4.5130964721573153E-3</v>
      </c>
      <c r="BQ169" s="9">
        <f t="shared" si="141"/>
        <v>5.5498583559725652E-3</v>
      </c>
      <c r="BR169" s="9">
        <f t="shared" si="142"/>
        <v>4.5287648081077762E-3</v>
      </c>
      <c r="BS169" s="9" t="str">
        <f t="shared" si="143"/>
        <v/>
      </c>
      <c r="BT169" s="9" t="str">
        <f t="shared" si="144"/>
        <v/>
      </c>
      <c r="BU169" s="9" t="str">
        <f t="shared" si="145"/>
        <v/>
      </c>
      <c r="BV169" s="9" t="str">
        <f t="shared" si="146"/>
        <v/>
      </c>
      <c r="BW169" s="9" t="str">
        <f t="shared" si="147"/>
        <v/>
      </c>
      <c r="BX169" s="9" t="str">
        <f t="shared" si="148"/>
        <v/>
      </c>
      <c r="BY169" s="9" t="str">
        <f t="shared" si="149"/>
        <v/>
      </c>
      <c r="BZ169" s="9">
        <f t="shared" si="150"/>
        <v>7.4253084196156368E-3</v>
      </c>
      <c r="CA169" s="9">
        <f t="shared" si="151"/>
        <v>1.2943156742103416E-2</v>
      </c>
      <c r="CB169" s="9">
        <f t="shared" si="152"/>
        <v>1.0131559020711013E-2</v>
      </c>
      <c r="CC169" s="9" t="str">
        <f t="shared" si="153"/>
        <v/>
      </c>
      <c r="CD169" s="9" t="str">
        <f t="shared" si="154"/>
        <v/>
      </c>
      <c r="CE169" s="9" t="str">
        <f t="shared" si="155"/>
        <v/>
      </c>
      <c r="CF169" s="9" t="str">
        <f t="shared" si="156"/>
        <v/>
      </c>
      <c r="CG169" s="9" t="str">
        <f t="shared" si="157"/>
        <v/>
      </c>
      <c r="CH169" s="9" t="str">
        <f t="shared" si="158"/>
        <v/>
      </c>
      <c r="CI169" s="9" t="str">
        <f t="shared" si="159"/>
        <v/>
      </c>
    </row>
    <row r="170" spans="1:87">
      <c r="A170" s="188"/>
      <c r="B170" s="57" t="str">
        <f>IF('Gene Table'!D169="","",'Gene Table'!D169)</f>
        <v>NM_005590</v>
      </c>
      <c r="C170" s="57" t="s">
        <v>1816</v>
      </c>
      <c r="D170" s="60">
        <f>IF(SUM('Test Sample Data'!D$3:D$98)&gt;10,IF(AND(ISNUMBER('Test Sample Data'!D169),'Test Sample Data'!D169&lt;$B$1, 'Test Sample Data'!D169&gt;0),'Test Sample Data'!D169,$B$1),"")</f>
        <v>24.06</v>
      </c>
      <c r="E170" s="60">
        <f>IF(SUM('Test Sample Data'!E$3:E$98)&gt;10,IF(AND(ISNUMBER('Test Sample Data'!E169),'Test Sample Data'!E169&lt;$B$1, 'Test Sample Data'!E169&gt;0),'Test Sample Data'!E169,$B$1),"")</f>
        <v>24.15</v>
      </c>
      <c r="F170" s="60">
        <f>IF(SUM('Test Sample Data'!F$3:F$98)&gt;10,IF(AND(ISNUMBER('Test Sample Data'!F169),'Test Sample Data'!F169&lt;$B$1, 'Test Sample Data'!F169&gt;0),'Test Sample Data'!F169,$B$1),"")</f>
        <v>24.13</v>
      </c>
      <c r="G170" s="60" t="str">
        <f>IF(SUM('Test Sample Data'!G$3:G$98)&gt;10,IF(AND(ISNUMBER('Test Sample Data'!G169),'Test Sample Data'!G169&lt;$B$1, 'Test Sample Data'!G169&gt;0),'Test Sample Data'!G169,$B$1),"")</f>
        <v/>
      </c>
      <c r="H170" s="60" t="str">
        <f>IF(SUM('Test Sample Data'!H$3:H$98)&gt;10,IF(AND(ISNUMBER('Test Sample Data'!H169),'Test Sample Data'!H169&lt;$B$1, 'Test Sample Data'!H169&gt;0),'Test Sample Data'!H169,$B$1),"")</f>
        <v/>
      </c>
      <c r="I170" s="60" t="str">
        <f>IF(SUM('Test Sample Data'!I$3:I$98)&gt;10,IF(AND(ISNUMBER('Test Sample Data'!I169),'Test Sample Data'!I169&lt;$B$1, 'Test Sample Data'!I169&gt;0),'Test Sample Data'!I169,$B$1),"")</f>
        <v/>
      </c>
      <c r="J170" s="60" t="str">
        <f>IF(SUM('Test Sample Data'!J$3:J$98)&gt;10,IF(AND(ISNUMBER('Test Sample Data'!J169),'Test Sample Data'!J169&lt;$B$1, 'Test Sample Data'!J169&gt;0),'Test Sample Data'!J169,$B$1),"")</f>
        <v/>
      </c>
      <c r="K170" s="60" t="str">
        <f>IF(SUM('Test Sample Data'!K$3:K$98)&gt;10,IF(AND(ISNUMBER('Test Sample Data'!K169),'Test Sample Data'!K169&lt;$B$1, 'Test Sample Data'!K169&gt;0),'Test Sample Data'!K169,$B$1),"")</f>
        <v/>
      </c>
      <c r="L170" s="60" t="str">
        <f>IF(SUM('Test Sample Data'!L$3:L$98)&gt;10,IF(AND(ISNUMBER('Test Sample Data'!L169),'Test Sample Data'!L169&lt;$B$1, 'Test Sample Data'!L169&gt;0),'Test Sample Data'!L169,$B$1),"")</f>
        <v/>
      </c>
      <c r="M170" s="60" t="str">
        <f>IF(SUM('Test Sample Data'!M$3:M$98)&gt;10,IF(AND(ISNUMBER('Test Sample Data'!M169),'Test Sample Data'!M169&lt;$B$1, 'Test Sample Data'!M169&gt;0),'Test Sample Data'!M169,$B$1),"")</f>
        <v/>
      </c>
      <c r="N170" s="60" t="str">
        <f>'Gene Table'!D169</f>
        <v>NM_005590</v>
      </c>
      <c r="O170" s="57" t="s">
        <v>1816</v>
      </c>
      <c r="P170" s="60">
        <f>IF(SUM('Control Sample Data'!D$3:D$98)&gt;10,IF(AND(ISNUMBER('Control Sample Data'!D169),'Control Sample Data'!D169&lt;$B$1, 'Control Sample Data'!D169&gt;0),'Control Sample Data'!D169,$B$1),"")</f>
        <v>35</v>
      </c>
      <c r="Q170" s="60">
        <f>IF(SUM('Control Sample Data'!E$3:E$98)&gt;10,IF(AND(ISNUMBER('Control Sample Data'!E169),'Control Sample Data'!E169&lt;$B$1, 'Control Sample Data'!E169&gt;0),'Control Sample Data'!E169,$B$1),"")</f>
        <v>35</v>
      </c>
      <c r="R170" s="60">
        <f>IF(SUM('Control Sample Data'!F$3:F$98)&gt;10,IF(AND(ISNUMBER('Control Sample Data'!F169),'Control Sample Data'!F169&lt;$B$1, 'Control Sample Data'!F169&gt;0),'Control Sample Data'!F169,$B$1),"")</f>
        <v>35</v>
      </c>
      <c r="S170" s="60" t="str">
        <f>IF(SUM('Control Sample Data'!G$3:G$98)&gt;10,IF(AND(ISNUMBER('Control Sample Data'!G169),'Control Sample Data'!G169&lt;$B$1, 'Control Sample Data'!G169&gt;0),'Control Sample Data'!G169,$B$1),"")</f>
        <v/>
      </c>
      <c r="T170" s="60" t="str">
        <f>IF(SUM('Control Sample Data'!H$3:H$98)&gt;10,IF(AND(ISNUMBER('Control Sample Data'!H169),'Control Sample Data'!H169&lt;$B$1, 'Control Sample Data'!H169&gt;0),'Control Sample Data'!H169,$B$1),"")</f>
        <v/>
      </c>
      <c r="U170" s="60" t="str">
        <f>IF(SUM('Control Sample Data'!I$3:I$98)&gt;10,IF(AND(ISNUMBER('Control Sample Data'!I169),'Control Sample Data'!I169&lt;$B$1, 'Control Sample Data'!I169&gt;0),'Control Sample Data'!I169,$B$1),"")</f>
        <v/>
      </c>
      <c r="V170" s="60" t="str">
        <f>IF(SUM('Control Sample Data'!J$3:J$98)&gt;10,IF(AND(ISNUMBER('Control Sample Data'!J169),'Control Sample Data'!J169&lt;$B$1, 'Control Sample Data'!J169&gt;0),'Control Sample Data'!J169,$B$1),"")</f>
        <v/>
      </c>
      <c r="W170" s="60" t="str">
        <f>IF(SUM('Control Sample Data'!K$3:K$98)&gt;10,IF(AND(ISNUMBER('Control Sample Data'!K169),'Control Sample Data'!K169&lt;$B$1, 'Control Sample Data'!K169&gt;0),'Control Sample Data'!K169,$B$1),"")</f>
        <v/>
      </c>
      <c r="X170" s="60" t="str">
        <f>IF(SUM('Control Sample Data'!L$3:L$98)&gt;10,IF(AND(ISNUMBER('Control Sample Data'!L169),'Control Sample Data'!L169&lt;$B$1, 'Control Sample Data'!L169&gt;0),'Control Sample Data'!L169,$B$1),"")</f>
        <v/>
      </c>
      <c r="Y170" s="60" t="str">
        <f>IF(SUM('Control Sample Data'!M$3:M$98)&gt;10,IF(AND(ISNUMBER('Control Sample Data'!M169),'Control Sample Data'!M169&lt;$B$1, 'Control Sample Data'!M169&gt;0),'Control Sample Data'!M169,$B$1),"")</f>
        <v/>
      </c>
      <c r="AT170" s="74">
        <f t="shared" si="160"/>
        <v>0.54166666666666785</v>
      </c>
      <c r="AU170" s="74">
        <f t="shared" si="161"/>
        <v>0.54333333333332945</v>
      </c>
      <c r="AV170" s="74">
        <f t="shared" si="162"/>
        <v>0.50666666666666416</v>
      </c>
      <c r="AW170" s="74" t="str">
        <f t="shared" si="163"/>
        <v/>
      </c>
      <c r="AX170" s="74" t="str">
        <f t="shared" si="164"/>
        <v/>
      </c>
      <c r="AY170" s="74" t="str">
        <f t="shared" si="165"/>
        <v/>
      </c>
      <c r="AZ170" s="74" t="str">
        <f t="shared" si="166"/>
        <v/>
      </c>
      <c r="BA170" s="74" t="str">
        <f t="shared" si="167"/>
        <v/>
      </c>
      <c r="BB170" s="74" t="str">
        <f t="shared" si="168"/>
        <v/>
      </c>
      <c r="BC170" s="74" t="str">
        <f t="shared" si="169"/>
        <v/>
      </c>
      <c r="BD170" s="74">
        <f t="shared" si="172"/>
        <v>11.223333333333333</v>
      </c>
      <c r="BE170" s="74">
        <f t="shared" si="173"/>
        <v>10.691666666666666</v>
      </c>
      <c r="BF170" s="74">
        <f t="shared" si="174"/>
        <v>10.594999999999999</v>
      </c>
      <c r="BG170" s="74" t="str">
        <f t="shared" si="175"/>
        <v/>
      </c>
      <c r="BH170" s="74" t="str">
        <f t="shared" si="176"/>
        <v/>
      </c>
      <c r="BI170" s="74" t="str">
        <f t="shared" si="177"/>
        <v/>
      </c>
      <c r="BJ170" s="74" t="str">
        <f t="shared" si="178"/>
        <v/>
      </c>
      <c r="BK170" s="74" t="str">
        <f t="shared" si="179"/>
        <v/>
      </c>
      <c r="BL170" s="74" t="str">
        <f t="shared" si="180"/>
        <v/>
      </c>
      <c r="BM170" s="74" t="str">
        <f t="shared" si="181"/>
        <v/>
      </c>
      <c r="BN170" s="62">
        <f t="shared" si="170"/>
        <v>0.53055555555555378</v>
      </c>
      <c r="BO170" s="62">
        <f t="shared" si="171"/>
        <v>10.836666666666666</v>
      </c>
      <c r="BP170" s="9">
        <f t="shared" si="140"/>
        <v>0.68697682372904401</v>
      </c>
      <c r="BQ170" s="9">
        <f t="shared" si="141"/>
        <v>0.68618365522189173</v>
      </c>
      <c r="BR170" s="9">
        <f t="shared" si="142"/>
        <v>0.70384679201699596</v>
      </c>
      <c r="BS170" s="9" t="str">
        <f t="shared" si="143"/>
        <v/>
      </c>
      <c r="BT170" s="9" t="str">
        <f t="shared" si="144"/>
        <v/>
      </c>
      <c r="BU170" s="9" t="str">
        <f t="shared" si="145"/>
        <v/>
      </c>
      <c r="BV170" s="9" t="str">
        <f t="shared" si="146"/>
        <v/>
      </c>
      <c r="BW170" s="9" t="str">
        <f t="shared" si="147"/>
        <v/>
      </c>
      <c r="BX170" s="9" t="str">
        <f t="shared" si="148"/>
        <v/>
      </c>
      <c r="BY170" s="9" t="str">
        <f t="shared" si="149"/>
        <v/>
      </c>
      <c r="BZ170" s="9">
        <f t="shared" si="150"/>
        <v>4.1825391551291829E-4</v>
      </c>
      <c r="CA170" s="9">
        <f t="shared" si="151"/>
        <v>6.0462712909054722E-4</v>
      </c>
      <c r="CB170" s="9">
        <f t="shared" si="152"/>
        <v>6.4652778827900342E-4</v>
      </c>
      <c r="CC170" s="9" t="str">
        <f t="shared" si="153"/>
        <v/>
      </c>
      <c r="CD170" s="9" t="str">
        <f t="shared" si="154"/>
        <v/>
      </c>
      <c r="CE170" s="9" t="str">
        <f t="shared" si="155"/>
        <v/>
      </c>
      <c r="CF170" s="9" t="str">
        <f t="shared" si="156"/>
        <v/>
      </c>
      <c r="CG170" s="9" t="str">
        <f t="shared" si="157"/>
        <v/>
      </c>
      <c r="CH170" s="9" t="str">
        <f t="shared" si="158"/>
        <v/>
      </c>
      <c r="CI170" s="9" t="str">
        <f t="shared" si="159"/>
        <v/>
      </c>
    </row>
    <row r="171" spans="1:87">
      <c r="A171" s="188"/>
      <c r="B171" s="57" t="str">
        <f>IF('Gene Table'!D170="","",'Gene Table'!D170)</f>
        <v>NM_000250</v>
      </c>
      <c r="C171" s="57" t="s">
        <v>1817</v>
      </c>
      <c r="D171" s="60">
        <f>IF(SUM('Test Sample Data'!D$3:D$98)&gt;10,IF(AND(ISNUMBER('Test Sample Data'!D170),'Test Sample Data'!D170&lt;$B$1, 'Test Sample Data'!D170&gt;0),'Test Sample Data'!D170,$B$1),"")</f>
        <v>24.81</v>
      </c>
      <c r="E171" s="60">
        <f>IF(SUM('Test Sample Data'!E$3:E$98)&gt;10,IF(AND(ISNUMBER('Test Sample Data'!E170),'Test Sample Data'!E170&lt;$B$1, 'Test Sample Data'!E170&gt;0),'Test Sample Data'!E170,$B$1),"")</f>
        <v>24.99</v>
      </c>
      <c r="F171" s="60">
        <f>IF(SUM('Test Sample Data'!F$3:F$98)&gt;10,IF(AND(ISNUMBER('Test Sample Data'!F170),'Test Sample Data'!F170&lt;$B$1, 'Test Sample Data'!F170&gt;0),'Test Sample Data'!F170,$B$1),"")</f>
        <v>25</v>
      </c>
      <c r="G171" s="60" t="str">
        <f>IF(SUM('Test Sample Data'!G$3:G$98)&gt;10,IF(AND(ISNUMBER('Test Sample Data'!G170),'Test Sample Data'!G170&lt;$B$1, 'Test Sample Data'!G170&gt;0),'Test Sample Data'!G170,$B$1),"")</f>
        <v/>
      </c>
      <c r="H171" s="60" t="str">
        <f>IF(SUM('Test Sample Data'!H$3:H$98)&gt;10,IF(AND(ISNUMBER('Test Sample Data'!H170),'Test Sample Data'!H170&lt;$B$1, 'Test Sample Data'!H170&gt;0),'Test Sample Data'!H170,$B$1),"")</f>
        <v/>
      </c>
      <c r="I171" s="60" t="str">
        <f>IF(SUM('Test Sample Data'!I$3:I$98)&gt;10,IF(AND(ISNUMBER('Test Sample Data'!I170),'Test Sample Data'!I170&lt;$B$1, 'Test Sample Data'!I170&gt;0),'Test Sample Data'!I170,$B$1),"")</f>
        <v/>
      </c>
      <c r="J171" s="60" t="str">
        <f>IF(SUM('Test Sample Data'!J$3:J$98)&gt;10,IF(AND(ISNUMBER('Test Sample Data'!J170),'Test Sample Data'!J170&lt;$B$1, 'Test Sample Data'!J170&gt;0),'Test Sample Data'!J170,$B$1),"")</f>
        <v/>
      </c>
      <c r="K171" s="60" t="str">
        <f>IF(SUM('Test Sample Data'!K$3:K$98)&gt;10,IF(AND(ISNUMBER('Test Sample Data'!K170),'Test Sample Data'!K170&lt;$B$1, 'Test Sample Data'!K170&gt;0),'Test Sample Data'!K170,$B$1),"")</f>
        <v/>
      </c>
      <c r="L171" s="60" t="str">
        <f>IF(SUM('Test Sample Data'!L$3:L$98)&gt;10,IF(AND(ISNUMBER('Test Sample Data'!L170),'Test Sample Data'!L170&lt;$B$1, 'Test Sample Data'!L170&gt;0),'Test Sample Data'!L170,$B$1),"")</f>
        <v/>
      </c>
      <c r="M171" s="60" t="str">
        <f>IF(SUM('Test Sample Data'!M$3:M$98)&gt;10,IF(AND(ISNUMBER('Test Sample Data'!M170),'Test Sample Data'!M170&lt;$B$1, 'Test Sample Data'!M170&gt;0),'Test Sample Data'!M170,$B$1),"")</f>
        <v/>
      </c>
      <c r="N171" s="60" t="str">
        <f>'Gene Table'!D170</f>
        <v>NM_000250</v>
      </c>
      <c r="O171" s="57" t="s">
        <v>1817</v>
      </c>
      <c r="P171" s="60">
        <f>IF(SUM('Control Sample Data'!D$3:D$98)&gt;10,IF(AND(ISNUMBER('Control Sample Data'!D170),'Control Sample Data'!D170&lt;$B$1, 'Control Sample Data'!D170&gt;0),'Control Sample Data'!D170,$B$1),"")</f>
        <v>25.88</v>
      </c>
      <c r="Q171" s="60">
        <f>IF(SUM('Control Sample Data'!E$3:E$98)&gt;10,IF(AND(ISNUMBER('Control Sample Data'!E170),'Control Sample Data'!E170&lt;$B$1, 'Control Sample Data'!E170&gt;0),'Control Sample Data'!E170,$B$1),"")</f>
        <v>26.08</v>
      </c>
      <c r="R171" s="60">
        <f>IF(SUM('Control Sample Data'!F$3:F$98)&gt;10,IF(AND(ISNUMBER('Control Sample Data'!F170),'Control Sample Data'!F170&lt;$B$1, 'Control Sample Data'!F170&gt;0),'Control Sample Data'!F170,$B$1),"")</f>
        <v>26.06</v>
      </c>
      <c r="S171" s="60" t="str">
        <f>IF(SUM('Control Sample Data'!G$3:G$98)&gt;10,IF(AND(ISNUMBER('Control Sample Data'!G170),'Control Sample Data'!G170&lt;$B$1, 'Control Sample Data'!G170&gt;0),'Control Sample Data'!G170,$B$1),"")</f>
        <v/>
      </c>
      <c r="T171" s="60" t="str">
        <f>IF(SUM('Control Sample Data'!H$3:H$98)&gt;10,IF(AND(ISNUMBER('Control Sample Data'!H170),'Control Sample Data'!H170&lt;$B$1, 'Control Sample Data'!H170&gt;0),'Control Sample Data'!H170,$B$1),"")</f>
        <v/>
      </c>
      <c r="U171" s="60" t="str">
        <f>IF(SUM('Control Sample Data'!I$3:I$98)&gt;10,IF(AND(ISNUMBER('Control Sample Data'!I170),'Control Sample Data'!I170&lt;$B$1, 'Control Sample Data'!I170&gt;0),'Control Sample Data'!I170,$B$1),"")</f>
        <v/>
      </c>
      <c r="V171" s="60" t="str">
        <f>IF(SUM('Control Sample Data'!J$3:J$98)&gt;10,IF(AND(ISNUMBER('Control Sample Data'!J170),'Control Sample Data'!J170&lt;$B$1, 'Control Sample Data'!J170&gt;0),'Control Sample Data'!J170,$B$1),"")</f>
        <v/>
      </c>
      <c r="W171" s="60" t="str">
        <f>IF(SUM('Control Sample Data'!K$3:K$98)&gt;10,IF(AND(ISNUMBER('Control Sample Data'!K170),'Control Sample Data'!K170&lt;$B$1, 'Control Sample Data'!K170&gt;0),'Control Sample Data'!K170,$B$1),"")</f>
        <v/>
      </c>
      <c r="X171" s="60" t="str">
        <f>IF(SUM('Control Sample Data'!L$3:L$98)&gt;10,IF(AND(ISNUMBER('Control Sample Data'!L170),'Control Sample Data'!L170&lt;$B$1, 'Control Sample Data'!L170&gt;0),'Control Sample Data'!L170,$B$1),"")</f>
        <v/>
      </c>
      <c r="Y171" s="60" t="str">
        <f>IF(SUM('Control Sample Data'!M$3:M$98)&gt;10,IF(AND(ISNUMBER('Control Sample Data'!M170),'Control Sample Data'!M170&lt;$B$1, 'Control Sample Data'!M170&gt;0),'Control Sample Data'!M170,$B$1),"")</f>
        <v/>
      </c>
      <c r="AT171" s="74">
        <f t="shared" si="160"/>
        <v>1.2916666666666679</v>
      </c>
      <c r="AU171" s="74">
        <f t="shared" si="161"/>
        <v>1.3833333333333293</v>
      </c>
      <c r="AV171" s="74">
        <f t="shared" si="162"/>
        <v>1.3766666666666652</v>
      </c>
      <c r="AW171" s="74" t="str">
        <f t="shared" si="163"/>
        <v/>
      </c>
      <c r="AX171" s="74" t="str">
        <f t="shared" si="164"/>
        <v/>
      </c>
      <c r="AY171" s="74" t="str">
        <f t="shared" si="165"/>
        <v/>
      </c>
      <c r="AZ171" s="74" t="str">
        <f t="shared" si="166"/>
        <v/>
      </c>
      <c r="BA171" s="74" t="str">
        <f t="shared" si="167"/>
        <v/>
      </c>
      <c r="BB171" s="74" t="str">
        <f t="shared" si="168"/>
        <v/>
      </c>
      <c r="BC171" s="74" t="str">
        <f t="shared" si="169"/>
        <v/>
      </c>
      <c r="BD171" s="74">
        <f t="shared" si="172"/>
        <v>2.1033333333333317</v>
      </c>
      <c r="BE171" s="74">
        <f t="shared" si="173"/>
        <v>1.7716666666666647</v>
      </c>
      <c r="BF171" s="74">
        <f t="shared" si="174"/>
        <v>1.6549999999999976</v>
      </c>
      <c r="BG171" s="74" t="str">
        <f t="shared" si="175"/>
        <v/>
      </c>
      <c r="BH171" s="74" t="str">
        <f t="shared" si="176"/>
        <v/>
      </c>
      <c r="BI171" s="74" t="str">
        <f t="shared" si="177"/>
        <v/>
      </c>
      <c r="BJ171" s="74" t="str">
        <f t="shared" si="178"/>
        <v/>
      </c>
      <c r="BK171" s="74" t="str">
        <f t="shared" si="179"/>
        <v/>
      </c>
      <c r="BL171" s="74" t="str">
        <f t="shared" si="180"/>
        <v/>
      </c>
      <c r="BM171" s="74" t="str">
        <f t="shared" si="181"/>
        <v/>
      </c>
      <c r="BN171" s="62">
        <f t="shared" si="170"/>
        <v>1.3505555555555542</v>
      </c>
      <c r="BO171" s="62">
        <f t="shared" si="171"/>
        <v>1.8433333333333313</v>
      </c>
      <c r="BP171" s="9">
        <f t="shared" si="140"/>
        <v>0.40847886331027461</v>
      </c>
      <c r="BQ171" s="9">
        <f t="shared" si="141"/>
        <v>0.38333208616740122</v>
      </c>
      <c r="BR171" s="9">
        <f t="shared" si="142"/>
        <v>0.38510755557838794</v>
      </c>
      <c r="BS171" s="9" t="str">
        <f t="shared" si="143"/>
        <v/>
      </c>
      <c r="BT171" s="9" t="str">
        <f t="shared" si="144"/>
        <v/>
      </c>
      <c r="BU171" s="9" t="str">
        <f t="shared" si="145"/>
        <v/>
      </c>
      <c r="BV171" s="9" t="str">
        <f t="shared" si="146"/>
        <v/>
      </c>
      <c r="BW171" s="9" t="str">
        <f t="shared" si="147"/>
        <v/>
      </c>
      <c r="BX171" s="9" t="str">
        <f t="shared" si="148"/>
        <v/>
      </c>
      <c r="BY171" s="9" t="str">
        <f t="shared" si="149"/>
        <v/>
      </c>
      <c r="BZ171" s="9">
        <f t="shared" si="150"/>
        <v>0.23271992902446956</v>
      </c>
      <c r="CA171" s="9">
        <f t="shared" si="151"/>
        <v>0.29287020487365473</v>
      </c>
      <c r="CB171" s="9">
        <f t="shared" si="152"/>
        <v>0.31753774563469794</v>
      </c>
      <c r="CC171" s="9" t="str">
        <f t="shared" si="153"/>
        <v/>
      </c>
      <c r="CD171" s="9" t="str">
        <f t="shared" si="154"/>
        <v/>
      </c>
      <c r="CE171" s="9" t="str">
        <f t="shared" si="155"/>
        <v/>
      </c>
      <c r="CF171" s="9" t="str">
        <f t="shared" si="156"/>
        <v/>
      </c>
      <c r="CG171" s="9" t="str">
        <f t="shared" si="157"/>
        <v/>
      </c>
      <c r="CH171" s="9" t="str">
        <f t="shared" si="158"/>
        <v/>
      </c>
      <c r="CI171" s="9" t="str">
        <f t="shared" si="159"/>
        <v/>
      </c>
    </row>
    <row r="172" spans="1:87">
      <c r="A172" s="188"/>
      <c r="B172" s="57" t="str">
        <f>IF('Gene Table'!D171="","",'Gene Table'!D171)</f>
        <v>NM_002426</v>
      </c>
      <c r="C172" s="57" t="s">
        <v>1818</v>
      </c>
      <c r="D172" s="60">
        <f>IF(SUM('Test Sample Data'!D$3:D$98)&gt;10,IF(AND(ISNUMBER('Test Sample Data'!D171),'Test Sample Data'!D171&lt;$B$1, 'Test Sample Data'!D171&gt;0),'Test Sample Data'!D171,$B$1),"")</f>
        <v>23.11</v>
      </c>
      <c r="E172" s="60">
        <f>IF(SUM('Test Sample Data'!E$3:E$98)&gt;10,IF(AND(ISNUMBER('Test Sample Data'!E171),'Test Sample Data'!E171&lt;$B$1, 'Test Sample Data'!E171&gt;0),'Test Sample Data'!E171,$B$1),"")</f>
        <v>23.21</v>
      </c>
      <c r="F172" s="60">
        <f>IF(SUM('Test Sample Data'!F$3:F$98)&gt;10,IF(AND(ISNUMBER('Test Sample Data'!F171),'Test Sample Data'!F171&lt;$B$1, 'Test Sample Data'!F171&gt;0),'Test Sample Data'!F171,$B$1),"")</f>
        <v>23.14</v>
      </c>
      <c r="G172" s="60" t="str">
        <f>IF(SUM('Test Sample Data'!G$3:G$98)&gt;10,IF(AND(ISNUMBER('Test Sample Data'!G171),'Test Sample Data'!G171&lt;$B$1, 'Test Sample Data'!G171&gt;0),'Test Sample Data'!G171,$B$1),"")</f>
        <v/>
      </c>
      <c r="H172" s="60" t="str">
        <f>IF(SUM('Test Sample Data'!H$3:H$98)&gt;10,IF(AND(ISNUMBER('Test Sample Data'!H171),'Test Sample Data'!H171&lt;$B$1, 'Test Sample Data'!H171&gt;0),'Test Sample Data'!H171,$B$1),"")</f>
        <v/>
      </c>
      <c r="I172" s="60" t="str">
        <f>IF(SUM('Test Sample Data'!I$3:I$98)&gt;10,IF(AND(ISNUMBER('Test Sample Data'!I171),'Test Sample Data'!I171&lt;$B$1, 'Test Sample Data'!I171&gt;0),'Test Sample Data'!I171,$B$1),"")</f>
        <v/>
      </c>
      <c r="J172" s="60" t="str">
        <f>IF(SUM('Test Sample Data'!J$3:J$98)&gt;10,IF(AND(ISNUMBER('Test Sample Data'!J171),'Test Sample Data'!J171&lt;$B$1, 'Test Sample Data'!J171&gt;0),'Test Sample Data'!J171,$B$1),"")</f>
        <v/>
      </c>
      <c r="K172" s="60" t="str">
        <f>IF(SUM('Test Sample Data'!K$3:K$98)&gt;10,IF(AND(ISNUMBER('Test Sample Data'!K171),'Test Sample Data'!K171&lt;$B$1, 'Test Sample Data'!K171&gt;0),'Test Sample Data'!K171,$B$1),"")</f>
        <v/>
      </c>
      <c r="L172" s="60" t="str">
        <f>IF(SUM('Test Sample Data'!L$3:L$98)&gt;10,IF(AND(ISNUMBER('Test Sample Data'!L171),'Test Sample Data'!L171&lt;$B$1, 'Test Sample Data'!L171&gt;0),'Test Sample Data'!L171,$B$1),"")</f>
        <v/>
      </c>
      <c r="M172" s="60" t="str">
        <f>IF(SUM('Test Sample Data'!M$3:M$98)&gt;10,IF(AND(ISNUMBER('Test Sample Data'!M171),'Test Sample Data'!M171&lt;$B$1, 'Test Sample Data'!M171&gt;0),'Test Sample Data'!M171,$B$1),"")</f>
        <v/>
      </c>
      <c r="N172" s="60" t="str">
        <f>'Gene Table'!D171</f>
        <v>NM_002426</v>
      </c>
      <c r="O172" s="57" t="s">
        <v>1818</v>
      </c>
      <c r="P172" s="60">
        <f>IF(SUM('Control Sample Data'!D$3:D$98)&gt;10,IF(AND(ISNUMBER('Control Sample Data'!D171),'Control Sample Data'!D171&lt;$B$1, 'Control Sample Data'!D171&gt;0),'Control Sample Data'!D171,$B$1),"")</f>
        <v>27.25</v>
      </c>
      <c r="Q172" s="60">
        <f>IF(SUM('Control Sample Data'!E$3:E$98)&gt;10,IF(AND(ISNUMBER('Control Sample Data'!E171),'Control Sample Data'!E171&lt;$B$1, 'Control Sample Data'!E171&gt;0),'Control Sample Data'!E171,$B$1),"")</f>
        <v>27.12</v>
      </c>
      <c r="R172" s="60">
        <f>IF(SUM('Control Sample Data'!F$3:F$98)&gt;10,IF(AND(ISNUMBER('Control Sample Data'!F171),'Control Sample Data'!F171&lt;$B$1, 'Control Sample Data'!F171&gt;0),'Control Sample Data'!F171,$B$1),"")</f>
        <v>27.36</v>
      </c>
      <c r="S172" s="60" t="str">
        <f>IF(SUM('Control Sample Data'!G$3:G$98)&gt;10,IF(AND(ISNUMBER('Control Sample Data'!G171),'Control Sample Data'!G171&lt;$B$1, 'Control Sample Data'!G171&gt;0),'Control Sample Data'!G171,$B$1),"")</f>
        <v/>
      </c>
      <c r="T172" s="60" t="str">
        <f>IF(SUM('Control Sample Data'!H$3:H$98)&gt;10,IF(AND(ISNUMBER('Control Sample Data'!H171),'Control Sample Data'!H171&lt;$B$1, 'Control Sample Data'!H171&gt;0),'Control Sample Data'!H171,$B$1),"")</f>
        <v/>
      </c>
      <c r="U172" s="60" t="str">
        <f>IF(SUM('Control Sample Data'!I$3:I$98)&gt;10,IF(AND(ISNUMBER('Control Sample Data'!I171),'Control Sample Data'!I171&lt;$B$1, 'Control Sample Data'!I171&gt;0),'Control Sample Data'!I171,$B$1),"")</f>
        <v/>
      </c>
      <c r="V172" s="60" t="str">
        <f>IF(SUM('Control Sample Data'!J$3:J$98)&gt;10,IF(AND(ISNUMBER('Control Sample Data'!J171),'Control Sample Data'!J171&lt;$B$1, 'Control Sample Data'!J171&gt;0),'Control Sample Data'!J171,$B$1),"")</f>
        <v/>
      </c>
      <c r="W172" s="60" t="str">
        <f>IF(SUM('Control Sample Data'!K$3:K$98)&gt;10,IF(AND(ISNUMBER('Control Sample Data'!K171),'Control Sample Data'!K171&lt;$B$1, 'Control Sample Data'!K171&gt;0),'Control Sample Data'!K171,$B$1),"")</f>
        <v/>
      </c>
      <c r="X172" s="60" t="str">
        <f>IF(SUM('Control Sample Data'!L$3:L$98)&gt;10,IF(AND(ISNUMBER('Control Sample Data'!L171),'Control Sample Data'!L171&lt;$B$1, 'Control Sample Data'!L171&gt;0),'Control Sample Data'!L171,$B$1),"")</f>
        <v/>
      </c>
      <c r="Y172" s="60" t="str">
        <f>IF(SUM('Control Sample Data'!M$3:M$98)&gt;10,IF(AND(ISNUMBER('Control Sample Data'!M171),'Control Sample Data'!M171&lt;$B$1, 'Control Sample Data'!M171&gt;0),'Control Sample Data'!M171,$B$1),"")</f>
        <v/>
      </c>
      <c r="AT172" s="74">
        <f t="shared" si="160"/>
        <v>-0.40833333333333144</v>
      </c>
      <c r="AU172" s="74">
        <f t="shared" si="161"/>
        <v>-0.39666666666666828</v>
      </c>
      <c r="AV172" s="74">
        <f t="shared" si="162"/>
        <v>-0.48333333333333428</v>
      </c>
      <c r="AW172" s="74" t="str">
        <f t="shared" si="163"/>
        <v/>
      </c>
      <c r="AX172" s="74" t="str">
        <f t="shared" si="164"/>
        <v/>
      </c>
      <c r="AY172" s="74" t="str">
        <f t="shared" si="165"/>
        <v/>
      </c>
      <c r="AZ172" s="74" t="str">
        <f t="shared" si="166"/>
        <v/>
      </c>
      <c r="BA172" s="74" t="str">
        <f t="shared" si="167"/>
        <v/>
      </c>
      <c r="BB172" s="74" t="str">
        <f t="shared" si="168"/>
        <v/>
      </c>
      <c r="BC172" s="74" t="str">
        <f t="shared" si="169"/>
        <v/>
      </c>
      <c r="BD172" s="74">
        <f t="shared" si="172"/>
        <v>3.4733333333333327</v>
      </c>
      <c r="BE172" s="74">
        <f t="shared" si="173"/>
        <v>2.8116666666666674</v>
      </c>
      <c r="BF172" s="74">
        <f t="shared" si="174"/>
        <v>2.9549999999999983</v>
      </c>
      <c r="BG172" s="74" t="str">
        <f t="shared" si="175"/>
        <v/>
      </c>
      <c r="BH172" s="74" t="str">
        <f t="shared" si="176"/>
        <v/>
      </c>
      <c r="BI172" s="74" t="str">
        <f t="shared" si="177"/>
        <v/>
      </c>
      <c r="BJ172" s="74" t="str">
        <f t="shared" si="178"/>
        <v/>
      </c>
      <c r="BK172" s="74" t="str">
        <f t="shared" si="179"/>
        <v/>
      </c>
      <c r="BL172" s="74" t="str">
        <f t="shared" si="180"/>
        <v/>
      </c>
      <c r="BM172" s="74" t="str">
        <f t="shared" si="181"/>
        <v/>
      </c>
      <c r="BN172" s="62">
        <f t="shared" si="170"/>
        <v>-0.42944444444444468</v>
      </c>
      <c r="BO172" s="62">
        <f t="shared" si="171"/>
        <v>3.0799999999999996</v>
      </c>
      <c r="BP172" s="9">
        <f t="shared" si="140"/>
        <v>1.3271517423385664</v>
      </c>
      <c r="BQ172" s="9">
        <f t="shared" si="141"/>
        <v>1.3164627194436356</v>
      </c>
      <c r="BR172" s="9">
        <f t="shared" si="142"/>
        <v>1.3979699341790204</v>
      </c>
      <c r="BS172" s="9" t="str">
        <f t="shared" si="143"/>
        <v/>
      </c>
      <c r="BT172" s="9" t="str">
        <f t="shared" si="144"/>
        <v/>
      </c>
      <c r="BU172" s="9" t="str">
        <f t="shared" si="145"/>
        <v/>
      </c>
      <c r="BV172" s="9" t="str">
        <f t="shared" si="146"/>
        <v/>
      </c>
      <c r="BW172" s="9" t="str">
        <f t="shared" si="147"/>
        <v/>
      </c>
      <c r="BX172" s="9" t="str">
        <f t="shared" si="148"/>
        <v/>
      </c>
      <c r="BY172" s="9" t="str">
        <f t="shared" si="149"/>
        <v/>
      </c>
      <c r="BZ172" s="9">
        <f t="shared" si="150"/>
        <v>9.0037303864484622E-2</v>
      </c>
      <c r="CA172" s="9">
        <f t="shared" si="151"/>
        <v>0.14243082686000469</v>
      </c>
      <c r="CB172" s="9">
        <f t="shared" si="152"/>
        <v>0.12896039741267004</v>
      </c>
      <c r="CC172" s="9" t="str">
        <f t="shared" si="153"/>
        <v/>
      </c>
      <c r="CD172" s="9" t="str">
        <f t="shared" si="154"/>
        <v/>
      </c>
      <c r="CE172" s="9" t="str">
        <f t="shared" si="155"/>
        <v/>
      </c>
      <c r="CF172" s="9" t="str">
        <f t="shared" si="156"/>
        <v/>
      </c>
      <c r="CG172" s="9" t="str">
        <f t="shared" si="157"/>
        <v/>
      </c>
      <c r="CH172" s="9" t="str">
        <f t="shared" si="158"/>
        <v/>
      </c>
      <c r="CI172" s="9" t="str">
        <f t="shared" si="159"/>
        <v/>
      </c>
    </row>
    <row r="173" spans="1:87">
      <c r="A173" s="188"/>
      <c r="B173" s="57" t="str">
        <f>IF('Gene Table'!D172="","",'Gene Table'!D172)</f>
        <v>NM_002422</v>
      </c>
      <c r="C173" s="57" t="s">
        <v>1819</v>
      </c>
      <c r="D173" s="60">
        <f>IF(SUM('Test Sample Data'!D$3:D$98)&gt;10,IF(AND(ISNUMBER('Test Sample Data'!D172),'Test Sample Data'!D172&lt;$B$1, 'Test Sample Data'!D172&gt;0),'Test Sample Data'!D172,$B$1),"")</f>
        <v>21.31</v>
      </c>
      <c r="E173" s="60">
        <f>IF(SUM('Test Sample Data'!E$3:E$98)&gt;10,IF(AND(ISNUMBER('Test Sample Data'!E172),'Test Sample Data'!E172&lt;$B$1, 'Test Sample Data'!E172&gt;0),'Test Sample Data'!E172,$B$1),"")</f>
        <v>21.41</v>
      </c>
      <c r="F173" s="60">
        <f>IF(SUM('Test Sample Data'!F$3:F$98)&gt;10,IF(AND(ISNUMBER('Test Sample Data'!F172),'Test Sample Data'!F172&lt;$B$1, 'Test Sample Data'!F172&gt;0),'Test Sample Data'!F172,$B$1),"")</f>
        <v>21.37</v>
      </c>
      <c r="G173" s="60" t="str">
        <f>IF(SUM('Test Sample Data'!G$3:G$98)&gt;10,IF(AND(ISNUMBER('Test Sample Data'!G172),'Test Sample Data'!G172&lt;$B$1, 'Test Sample Data'!G172&gt;0),'Test Sample Data'!G172,$B$1),"")</f>
        <v/>
      </c>
      <c r="H173" s="60" t="str">
        <f>IF(SUM('Test Sample Data'!H$3:H$98)&gt;10,IF(AND(ISNUMBER('Test Sample Data'!H172),'Test Sample Data'!H172&lt;$B$1, 'Test Sample Data'!H172&gt;0),'Test Sample Data'!H172,$B$1),"")</f>
        <v/>
      </c>
      <c r="I173" s="60" t="str">
        <f>IF(SUM('Test Sample Data'!I$3:I$98)&gt;10,IF(AND(ISNUMBER('Test Sample Data'!I172),'Test Sample Data'!I172&lt;$B$1, 'Test Sample Data'!I172&gt;0),'Test Sample Data'!I172,$B$1),"")</f>
        <v/>
      </c>
      <c r="J173" s="60" t="str">
        <f>IF(SUM('Test Sample Data'!J$3:J$98)&gt;10,IF(AND(ISNUMBER('Test Sample Data'!J172),'Test Sample Data'!J172&lt;$B$1, 'Test Sample Data'!J172&gt;0),'Test Sample Data'!J172,$B$1),"")</f>
        <v/>
      </c>
      <c r="K173" s="60" t="str">
        <f>IF(SUM('Test Sample Data'!K$3:K$98)&gt;10,IF(AND(ISNUMBER('Test Sample Data'!K172),'Test Sample Data'!K172&lt;$B$1, 'Test Sample Data'!K172&gt;0),'Test Sample Data'!K172,$B$1),"")</f>
        <v/>
      </c>
      <c r="L173" s="60" t="str">
        <f>IF(SUM('Test Sample Data'!L$3:L$98)&gt;10,IF(AND(ISNUMBER('Test Sample Data'!L172),'Test Sample Data'!L172&lt;$B$1, 'Test Sample Data'!L172&gt;0),'Test Sample Data'!L172,$B$1),"")</f>
        <v/>
      </c>
      <c r="M173" s="60" t="str">
        <f>IF(SUM('Test Sample Data'!M$3:M$98)&gt;10,IF(AND(ISNUMBER('Test Sample Data'!M172),'Test Sample Data'!M172&lt;$B$1, 'Test Sample Data'!M172&gt;0),'Test Sample Data'!M172,$B$1),"")</f>
        <v/>
      </c>
      <c r="N173" s="60" t="str">
        <f>'Gene Table'!D172</f>
        <v>NM_002422</v>
      </c>
      <c r="O173" s="57" t="s">
        <v>1819</v>
      </c>
      <c r="P173" s="60">
        <f>IF(SUM('Control Sample Data'!D$3:D$98)&gt;10,IF(AND(ISNUMBER('Control Sample Data'!D172),'Control Sample Data'!D172&lt;$B$1, 'Control Sample Data'!D172&gt;0),'Control Sample Data'!D172,$B$1),"")</f>
        <v>25.53</v>
      </c>
      <c r="Q173" s="60">
        <f>IF(SUM('Control Sample Data'!E$3:E$98)&gt;10,IF(AND(ISNUMBER('Control Sample Data'!E172),'Control Sample Data'!E172&lt;$B$1, 'Control Sample Data'!E172&gt;0),'Control Sample Data'!E172,$B$1),"")</f>
        <v>25.64</v>
      </c>
      <c r="R173" s="60">
        <f>IF(SUM('Control Sample Data'!F$3:F$98)&gt;10,IF(AND(ISNUMBER('Control Sample Data'!F172),'Control Sample Data'!F172&lt;$B$1, 'Control Sample Data'!F172&gt;0),'Control Sample Data'!F172,$B$1),"")</f>
        <v>25.78</v>
      </c>
      <c r="S173" s="60" t="str">
        <f>IF(SUM('Control Sample Data'!G$3:G$98)&gt;10,IF(AND(ISNUMBER('Control Sample Data'!G172),'Control Sample Data'!G172&lt;$B$1, 'Control Sample Data'!G172&gt;0),'Control Sample Data'!G172,$B$1),"")</f>
        <v/>
      </c>
      <c r="T173" s="60" t="str">
        <f>IF(SUM('Control Sample Data'!H$3:H$98)&gt;10,IF(AND(ISNUMBER('Control Sample Data'!H172),'Control Sample Data'!H172&lt;$B$1, 'Control Sample Data'!H172&gt;0),'Control Sample Data'!H172,$B$1),"")</f>
        <v/>
      </c>
      <c r="U173" s="60" t="str">
        <f>IF(SUM('Control Sample Data'!I$3:I$98)&gt;10,IF(AND(ISNUMBER('Control Sample Data'!I172),'Control Sample Data'!I172&lt;$B$1, 'Control Sample Data'!I172&gt;0),'Control Sample Data'!I172,$B$1),"")</f>
        <v/>
      </c>
      <c r="V173" s="60" t="str">
        <f>IF(SUM('Control Sample Data'!J$3:J$98)&gt;10,IF(AND(ISNUMBER('Control Sample Data'!J172),'Control Sample Data'!J172&lt;$B$1, 'Control Sample Data'!J172&gt;0),'Control Sample Data'!J172,$B$1),"")</f>
        <v/>
      </c>
      <c r="W173" s="60" t="str">
        <f>IF(SUM('Control Sample Data'!K$3:K$98)&gt;10,IF(AND(ISNUMBER('Control Sample Data'!K172),'Control Sample Data'!K172&lt;$B$1, 'Control Sample Data'!K172&gt;0),'Control Sample Data'!K172,$B$1),"")</f>
        <v/>
      </c>
      <c r="X173" s="60" t="str">
        <f>IF(SUM('Control Sample Data'!L$3:L$98)&gt;10,IF(AND(ISNUMBER('Control Sample Data'!L172),'Control Sample Data'!L172&lt;$B$1, 'Control Sample Data'!L172&gt;0),'Control Sample Data'!L172,$B$1),"")</f>
        <v/>
      </c>
      <c r="Y173" s="60" t="str">
        <f>IF(SUM('Control Sample Data'!M$3:M$98)&gt;10,IF(AND(ISNUMBER('Control Sample Data'!M172),'Control Sample Data'!M172&lt;$B$1, 'Control Sample Data'!M172&gt;0),'Control Sample Data'!M172,$B$1),"")</f>
        <v/>
      </c>
      <c r="AT173" s="74">
        <f t="shared" si="160"/>
        <v>-2.2083333333333321</v>
      </c>
      <c r="AU173" s="74">
        <f t="shared" si="161"/>
        <v>-2.196666666666669</v>
      </c>
      <c r="AV173" s="74">
        <f t="shared" si="162"/>
        <v>-2.2533333333333339</v>
      </c>
      <c r="AW173" s="74" t="str">
        <f t="shared" si="163"/>
        <v/>
      </c>
      <c r="AX173" s="74" t="str">
        <f t="shared" si="164"/>
        <v/>
      </c>
      <c r="AY173" s="74" t="str">
        <f t="shared" si="165"/>
        <v/>
      </c>
      <c r="AZ173" s="74" t="str">
        <f t="shared" si="166"/>
        <v/>
      </c>
      <c r="BA173" s="74" t="str">
        <f t="shared" si="167"/>
        <v/>
      </c>
      <c r="BB173" s="74" t="str">
        <f t="shared" si="168"/>
        <v/>
      </c>
      <c r="BC173" s="74" t="str">
        <f t="shared" si="169"/>
        <v/>
      </c>
      <c r="BD173" s="74">
        <f t="shared" si="172"/>
        <v>1.7533333333333339</v>
      </c>
      <c r="BE173" s="74">
        <f t="shared" si="173"/>
        <v>1.331666666666667</v>
      </c>
      <c r="BF173" s="74">
        <f t="shared" si="174"/>
        <v>1.375</v>
      </c>
      <c r="BG173" s="74" t="str">
        <f t="shared" si="175"/>
        <v/>
      </c>
      <c r="BH173" s="74" t="str">
        <f t="shared" si="176"/>
        <v/>
      </c>
      <c r="BI173" s="74" t="str">
        <f t="shared" si="177"/>
        <v/>
      </c>
      <c r="BJ173" s="74" t="str">
        <f t="shared" si="178"/>
        <v/>
      </c>
      <c r="BK173" s="74" t="str">
        <f t="shared" si="179"/>
        <v/>
      </c>
      <c r="BL173" s="74" t="str">
        <f t="shared" si="180"/>
        <v/>
      </c>
      <c r="BM173" s="74" t="str">
        <f t="shared" si="181"/>
        <v/>
      </c>
      <c r="BN173" s="62">
        <f t="shared" si="170"/>
        <v>-2.219444444444445</v>
      </c>
      <c r="BO173" s="62">
        <f t="shared" si="171"/>
        <v>1.486666666666667</v>
      </c>
      <c r="BP173" s="9">
        <f t="shared" si="140"/>
        <v>4.6214107874890882</v>
      </c>
      <c r="BQ173" s="9">
        <f t="shared" si="141"/>
        <v>4.5841894478800196</v>
      </c>
      <c r="BR173" s="9">
        <f t="shared" si="142"/>
        <v>4.7678317740943443</v>
      </c>
      <c r="BS173" s="9" t="str">
        <f t="shared" si="143"/>
        <v/>
      </c>
      <c r="BT173" s="9" t="str">
        <f t="shared" si="144"/>
        <v/>
      </c>
      <c r="BU173" s="9" t="str">
        <f t="shared" si="145"/>
        <v/>
      </c>
      <c r="BV173" s="9" t="str">
        <f t="shared" si="146"/>
        <v/>
      </c>
      <c r="BW173" s="9" t="str">
        <f t="shared" si="147"/>
        <v/>
      </c>
      <c r="BX173" s="9" t="str">
        <f t="shared" si="148"/>
        <v/>
      </c>
      <c r="BY173" s="9" t="str">
        <f t="shared" si="149"/>
        <v/>
      </c>
      <c r="BZ173" s="9">
        <f t="shared" si="150"/>
        <v>0.29661565872712159</v>
      </c>
      <c r="CA173" s="9">
        <f t="shared" si="151"/>
        <v>0.39730898731208558</v>
      </c>
      <c r="CB173" s="9">
        <f t="shared" si="152"/>
        <v>0.38555270635198519</v>
      </c>
      <c r="CC173" s="9" t="str">
        <f t="shared" si="153"/>
        <v/>
      </c>
      <c r="CD173" s="9" t="str">
        <f t="shared" si="154"/>
        <v/>
      </c>
      <c r="CE173" s="9" t="str">
        <f t="shared" si="155"/>
        <v/>
      </c>
      <c r="CF173" s="9" t="str">
        <f t="shared" si="156"/>
        <v/>
      </c>
      <c r="CG173" s="9" t="str">
        <f t="shared" si="157"/>
        <v/>
      </c>
      <c r="CH173" s="9" t="str">
        <f t="shared" si="158"/>
        <v/>
      </c>
      <c r="CI173" s="9" t="str">
        <f t="shared" si="159"/>
        <v/>
      </c>
    </row>
    <row r="174" spans="1:87">
      <c r="A174" s="188"/>
      <c r="B174" s="57" t="str">
        <f>IF('Gene Table'!D173="","",'Gene Table'!D173)</f>
        <v>NM_004530</v>
      </c>
      <c r="C174" s="57" t="s">
        <v>1820</v>
      </c>
      <c r="D174" s="60">
        <f>IF(SUM('Test Sample Data'!D$3:D$98)&gt;10,IF(AND(ISNUMBER('Test Sample Data'!D173),'Test Sample Data'!D173&lt;$B$1, 'Test Sample Data'!D173&gt;0),'Test Sample Data'!D173,$B$1),"")</f>
        <v>34.1</v>
      </c>
      <c r="E174" s="60">
        <f>IF(SUM('Test Sample Data'!E$3:E$98)&gt;10,IF(AND(ISNUMBER('Test Sample Data'!E173),'Test Sample Data'!E173&lt;$B$1, 'Test Sample Data'!E173&gt;0),'Test Sample Data'!E173,$B$1),"")</f>
        <v>34.270000000000003</v>
      </c>
      <c r="F174" s="60">
        <f>IF(SUM('Test Sample Data'!F$3:F$98)&gt;10,IF(AND(ISNUMBER('Test Sample Data'!F173),'Test Sample Data'!F173&lt;$B$1, 'Test Sample Data'!F173&gt;0),'Test Sample Data'!F173,$B$1),"")</f>
        <v>34.25</v>
      </c>
      <c r="G174" s="60" t="str">
        <f>IF(SUM('Test Sample Data'!G$3:G$98)&gt;10,IF(AND(ISNUMBER('Test Sample Data'!G173),'Test Sample Data'!G173&lt;$B$1, 'Test Sample Data'!G173&gt;0),'Test Sample Data'!G173,$B$1),"")</f>
        <v/>
      </c>
      <c r="H174" s="60" t="str">
        <f>IF(SUM('Test Sample Data'!H$3:H$98)&gt;10,IF(AND(ISNUMBER('Test Sample Data'!H173),'Test Sample Data'!H173&lt;$B$1, 'Test Sample Data'!H173&gt;0),'Test Sample Data'!H173,$B$1),"")</f>
        <v/>
      </c>
      <c r="I174" s="60" t="str">
        <f>IF(SUM('Test Sample Data'!I$3:I$98)&gt;10,IF(AND(ISNUMBER('Test Sample Data'!I173),'Test Sample Data'!I173&lt;$B$1, 'Test Sample Data'!I173&gt;0),'Test Sample Data'!I173,$B$1),"")</f>
        <v/>
      </c>
      <c r="J174" s="60" t="str">
        <f>IF(SUM('Test Sample Data'!J$3:J$98)&gt;10,IF(AND(ISNUMBER('Test Sample Data'!J173),'Test Sample Data'!J173&lt;$B$1, 'Test Sample Data'!J173&gt;0),'Test Sample Data'!J173,$B$1),"")</f>
        <v/>
      </c>
      <c r="K174" s="60" t="str">
        <f>IF(SUM('Test Sample Data'!K$3:K$98)&gt;10,IF(AND(ISNUMBER('Test Sample Data'!K173),'Test Sample Data'!K173&lt;$B$1, 'Test Sample Data'!K173&gt;0),'Test Sample Data'!K173,$B$1),"")</f>
        <v/>
      </c>
      <c r="L174" s="60" t="str">
        <f>IF(SUM('Test Sample Data'!L$3:L$98)&gt;10,IF(AND(ISNUMBER('Test Sample Data'!L173),'Test Sample Data'!L173&lt;$B$1, 'Test Sample Data'!L173&gt;0),'Test Sample Data'!L173,$B$1),"")</f>
        <v/>
      </c>
      <c r="M174" s="60" t="str">
        <f>IF(SUM('Test Sample Data'!M$3:M$98)&gt;10,IF(AND(ISNUMBER('Test Sample Data'!M173),'Test Sample Data'!M173&lt;$B$1, 'Test Sample Data'!M173&gt;0),'Test Sample Data'!M173,$B$1),"")</f>
        <v/>
      </c>
      <c r="N174" s="60" t="str">
        <f>'Gene Table'!D173</f>
        <v>NM_004530</v>
      </c>
      <c r="O174" s="57" t="s">
        <v>1820</v>
      </c>
      <c r="P174" s="60">
        <f>IF(SUM('Control Sample Data'!D$3:D$98)&gt;10,IF(AND(ISNUMBER('Control Sample Data'!D173),'Control Sample Data'!D173&lt;$B$1, 'Control Sample Data'!D173&gt;0),'Control Sample Data'!D173,$B$1),"")</f>
        <v>23.16</v>
      </c>
      <c r="Q174" s="60">
        <f>IF(SUM('Control Sample Data'!E$3:E$98)&gt;10,IF(AND(ISNUMBER('Control Sample Data'!E173),'Control Sample Data'!E173&lt;$B$1, 'Control Sample Data'!E173&gt;0),'Control Sample Data'!E173,$B$1),"")</f>
        <v>23.26</v>
      </c>
      <c r="R174" s="60">
        <f>IF(SUM('Control Sample Data'!F$3:F$98)&gt;10,IF(AND(ISNUMBER('Control Sample Data'!F173),'Control Sample Data'!F173&lt;$B$1, 'Control Sample Data'!F173&gt;0),'Control Sample Data'!F173,$B$1),"")</f>
        <v>23.33</v>
      </c>
      <c r="S174" s="60" t="str">
        <f>IF(SUM('Control Sample Data'!G$3:G$98)&gt;10,IF(AND(ISNUMBER('Control Sample Data'!G173),'Control Sample Data'!G173&lt;$B$1, 'Control Sample Data'!G173&gt;0),'Control Sample Data'!G173,$B$1),"")</f>
        <v/>
      </c>
      <c r="T174" s="60" t="str">
        <f>IF(SUM('Control Sample Data'!H$3:H$98)&gt;10,IF(AND(ISNUMBER('Control Sample Data'!H173),'Control Sample Data'!H173&lt;$B$1, 'Control Sample Data'!H173&gt;0),'Control Sample Data'!H173,$B$1),"")</f>
        <v/>
      </c>
      <c r="U174" s="60" t="str">
        <f>IF(SUM('Control Sample Data'!I$3:I$98)&gt;10,IF(AND(ISNUMBER('Control Sample Data'!I173),'Control Sample Data'!I173&lt;$B$1, 'Control Sample Data'!I173&gt;0),'Control Sample Data'!I173,$B$1),"")</f>
        <v/>
      </c>
      <c r="V174" s="60" t="str">
        <f>IF(SUM('Control Sample Data'!J$3:J$98)&gt;10,IF(AND(ISNUMBER('Control Sample Data'!J173),'Control Sample Data'!J173&lt;$B$1, 'Control Sample Data'!J173&gt;0),'Control Sample Data'!J173,$B$1),"")</f>
        <v/>
      </c>
      <c r="W174" s="60" t="str">
        <f>IF(SUM('Control Sample Data'!K$3:K$98)&gt;10,IF(AND(ISNUMBER('Control Sample Data'!K173),'Control Sample Data'!K173&lt;$B$1, 'Control Sample Data'!K173&gt;0),'Control Sample Data'!K173,$B$1),"")</f>
        <v/>
      </c>
      <c r="X174" s="60" t="str">
        <f>IF(SUM('Control Sample Data'!L$3:L$98)&gt;10,IF(AND(ISNUMBER('Control Sample Data'!L173),'Control Sample Data'!L173&lt;$B$1, 'Control Sample Data'!L173&gt;0),'Control Sample Data'!L173,$B$1),"")</f>
        <v/>
      </c>
      <c r="Y174" s="60" t="str">
        <f>IF(SUM('Control Sample Data'!M$3:M$98)&gt;10,IF(AND(ISNUMBER('Control Sample Data'!M173),'Control Sample Data'!M173&lt;$B$1, 'Control Sample Data'!M173&gt;0),'Control Sample Data'!M173,$B$1),"")</f>
        <v/>
      </c>
      <c r="AT174" s="74">
        <f t="shared" si="160"/>
        <v>10.581666666666671</v>
      </c>
      <c r="AU174" s="74">
        <f t="shared" si="161"/>
        <v>10.663333333333334</v>
      </c>
      <c r="AV174" s="74">
        <f t="shared" si="162"/>
        <v>10.626666666666665</v>
      </c>
      <c r="AW174" s="74" t="str">
        <f t="shared" si="163"/>
        <v/>
      </c>
      <c r="AX174" s="74" t="str">
        <f t="shared" si="164"/>
        <v/>
      </c>
      <c r="AY174" s="74" t="str">
        <f t="shared" si="165"/>
        <v/>
      </c>
      <c r="AZ174" s="74" t="str">
        <f t="shared" si="166"/>
        <v/>
      </c>
      <c r="BA174" s="74" t="str">
        <f t="shared" si="167"/>
        <v/>
      </c>
      <c r="BB174" s="74" t="str">
        <f t="shared" si="168"/>
        <v/>
      </c>
      <c r="BC174" s="74" t="str">
        <f t="shared" si="169"/>
        <v/>
      </c>
      <c r="BD174" s="74">
        <f t="shared" si="172"/>
        <v>-0.61666666666666714</v>
      </c>
      <c r="BE174" s="74">
        <f t="shared" si="173"/>
        <v>-1.048333333333332</v>
      </c>
      <c r="BF174" s="74">
        <f t="shared" si="174"/>
        <v>-1.0750000000000028</v>
      </c>
      <c r="BG174" s="74" t="str">
        <f t="shared" si="175"/>
        <v/>
      </c>
      <c r="BH174" s="74" t="str">
        <f t="shared" si="176"/>
        <v/>
      </c>
      <c r="BI174" s="74" t="str">
        <f t="shared" si="177"/>
        <v/>
      </c>
      <c r="BJ174" s="74" t="str">
        <f t="shared" si="178"/>
        <v/>
      </c>
      <c r="BK174" s="74" t="str">
        <f t="shared" si="179"/>
        <v/>
      </c>
      <c r="BL174" s="74" t="str">
        <f t="shared" si="180"/>
        <v/>
      </c>
      <c r="BM174" s="74" t="str">
        <f t="shared" si="181"/>
        <v/>
      </c>
      <c r="BN174" s="62">
        <f t="shared" si="170"/>
        <v>10.62388888888889</v>
      </c>
      <c r="BO174" s="62">
        <f t="shared" si="171"/>
        <v>-0.913333333333334</v>
      </c>
      <c r="BP174" s="9">
        <f t="shared" si="140"/>
        <v>6.5253067027112432E-4</v>
      </c>
      <c r="BQ174" s="9">
        <f t="shared" si="141"/>
        <v>6.1661887265216774E-4</v>
      </c>
      <c r="BR174" s="9">
        <f t="shared" si="142"/>
        <v>6.3249133393161576E-4</v>
      </c>
      <c r="BS174" s="9" t="str">
        <f t="shared" si="143"/>
        <v/>
      </c>
      <c r="BT174" s="9" t="str">
        <f t="shared" si="144"/>
        <v/>
      </c>
      <c r="BU174" s="9" t="str">
        <f t="shared" si="145"/>
        <v/>
      </c>
      <c r="BV174" s="9" t="str">
        <f t="shared" si="146"/>
        <v/>
      </c>
      <c r="BW174" s="9" t="str">
        <f t="shared" si="147"/>
        <v/>
      </c>
      <c r="BX174" s="9" t="str">
        <f t="shared" si="148"/>
        <v/>
      </c>
      <c r="BY174" s="9" t="str">
        <f t="shared" si="149"/>
        <v/>
      </c>
      <c r="BZ174" s="9">
        <f t="shared" si="150"/>
        <v>1.5333283446696011</v>
      </c>
      <c r="CA174" s="9">
        <f t="shared" si="151"/>
        <v>2.0681392589298588</v>
      </c>
      <c r="CB174" s="9">
        <f t="shared" si="152"/>
        <v>2.106722071909676</v>
      </c>
      <c r="CC174" s="9" t="str">
        <f t="shared" si="153"/>
        <v/>
      </c>
      <c r="CD174" s="9" t="str">
        <f t="shared" si="154"/>
        <v/>
      </c>
      <c r="CE174" s="9" t="str">
        <f t="shared" si="155"/>
        <v/>
      </c>
      <c r="CF174" s="9" t="str">
        <f t="shared" si="156"/>
        <v/>
      </c>
      <c r="CG174" s="9" t="str">
        <f t="shared" si="157"/>
        <v/>
      </c>
      <c r="CH174" s="9" t="str">
        <f t="shared" si="158"/>
        <v/>
      </c>
      <c r="CI174" s="9" t="str">
        <f t="shared" si="159"/>
        <v/>
      </c>
    </row>
    <row r="175" spans="1:87">
      <c r="A175" s="188"/>
      <c r="B175" s="57" t="str">
        <f>IF('Gene Table'!D174="","",'Gene Table'!D174)</f>
        <v>NM_002421</v>
      </c>
      <c r="C175" s="57" t="s">
        <v>1821</v>
      </c>
      <c r="D175" s="60">
        <f>IF(SUM('Test Sample Data'!D$3:D$98)&gt;10,IF(AND(ISNUMBER('Test Sample Data'!D174),'Test Sample Data'!D174&lt;$B$1, 'Test Sample Data'!D174&gt;0),'Test Sample Data'!D174,$B$1),"")</f>
        <v>30.14</v>
      </c>
      <c r="E175" s="60">
        <f>IF(SUM('Test Sample Data'!E$3:E$98)&gt;10,IF(AND(ISNUMBER('Test Sample Data'!E174),'Test Sample Data'!E174&lt;$B$1, 'Test Sample Data'!E174&gt;0),'Test Sample Data'!E174,$B$1),"")</f>
        <v>29.97</v>
      </c>
      <c r="F175" s="60">
        <f>IF(SUM('Test Sample Data'!F$3:F$98)&gt;10,IF(AND(ISNUMBER('Test Sample Data'!F174),'Test Sample Data'!F174&lt;$B$1, 'Test Sample Data'!F174&gt;0),'Test Sample Data'!F174,$B$1),"")</f>
        <v>30.07</v>
      </c>
      <c r="G175" s="60" t="str">
        <f>IF(SUM('Test Sample Data'!G$3:G$98)&gt;10,IF(AND(ISNUMBER('Test Sample Data'!G174),'Test Sample Data'!G174&lt;$B$1, 'Test Sample Data'!G174&gt;0),'Test Sample Data'!G174,$B$1),"")</f>
        <v/>
      </c>
      <c r="H175" s="60" t="str">
        <f>IF(SUM('Test Sample Data'!H$3:H$98)&gt;10,IF(AND(ISNUMBER('Test Sample Data'!H174),'Test Sample Data'!H174&lt;$B$1, 'Test Sample Data'!H174&gt;0),'Test Sample Data'!H174,$B$1),"")</f>
        <v/>
      </c>
      <c r="I175" s="60" t="str">
        <f>IF(SUM('Test Sample Data'!I$3:I$98)&gt;10,IF(AND(ISNUMBER('Test Sample Data'!I174),'Test Sample Data'!I174&lt;$B$1, 'Test Sample Data'!I174&gt;0),'Test Sample Data'!I174,$B$1),"")</f>
        <v/>
      </c>
      <c r="J175" s="60" t="str">
        <f>IF(SUM('Test Sample Data'!J$3:J$98)&gt;10,IF(AND(ISNUMBER('Test Sample Data'!J174),'Test Sample Data'!J174&lt;$B$1, 'Test Sample Data'!J174&gt;0),'Test Sample Data'!J174,$B$1),"")</f>
        <v/>
      </c>
      <c r="K175" s="60" t="str">
        <f>IF(SUM('Test Sample Data'!K$3:K$98)&gt;10,IF(AND(ISNUMBER('Test Sample Data'!K174),'Test Sample Data'!K174&lt;$B$1, 'Test Sample Data'!K174&gt;0),'Test Sample Data'!K174,$B$1),"")</f>
        <v/>
      </c>
      <c r="L175" s="60" t="str">
        <f>IF(SUM('Test Sample Data'!L$3:L$98)&gt;10,IF(AND(ISNUMBER('Test Sample Data'!L174),'Test Sample Data'!L174&lt;$B$1, 'Test Sample Data'!L174&gt;0),'Test Sample Data'!L174,$B$1),"")</f>
        <v/>
      </c>
      <c r="M175" s="60" t="str">
        <f>IF(SUM('Test Sample Data'!M$3:M$98)&gt;10,IF(AND(ISNUMBER('Test Sample Data'!M174),'Test Sample Data'!M174&lt;$B$1, 'Test Sample Data'!M174&gt;0),'Test Sample Data'!M174,$B$1),"")</f>
        <v/>
      </c>
      <c r="N175" s="60" t="str">
        <f>'Gene Table'!D174</f>
        <v>NM_002421</v>
      </c>
      <c r="O175" s="57" t="s">
        <v>1821</v>
      </c>
      <c r="P175" s="60">
        <f>IF(SUM('Control Sample Data'!D$3:D$98)&gt;10,IF(AND(ISNUMBER('Control Sample Data'!D174),'Control Sample Data'!D174&lt;$B$1, 'Control Sample Data'!D174&gt;0),'Control Sample Data'!D174,$B$1),"")</f>
        <v>35</v>
      </c>
      <c r="Q175" s="60">
        <f>IF(SUM('Control Sample Data'!E$3:E$98)&gt;10,IF(AND(ISNUMBER('Control Sample Data'!E174),'Control Sample Data'!E174&lt;$B$1, 'Control Sample Data'!E174&gt;0),'Control Sample Data'!E174,$B$1),"")</f>
        <v>35</v>
      </c>
      <c r="R175" s="60">
        <f>IF(SUM('Control Sample Data'!F$3:F$98)&gt;10,IF(AND(ISNUMBER('Control Sample Data'!F174),'Control Sample Data'!F174&lt;$B$1, 'Control Sample Data'!F174&gt;0),'Control Sample Data'!F174,$B$1),"")</f>
        <v>35</v>
      </c>
      <c r="S175" s="60" t="str">
        <f>IF(SUM('Control Sample Data'!G$3:G$98)&gt;10,IF(AND(ISNUMBER('Control Sample Data'!G174),'Control Sample Data'!G174&lt;$B$1, 'Control Sample Data'!G174&gt;0),'Control Sample Data'!G174,$B$1),"")</f>
        <v/>
      </c>
      <c r="T175" s="60" t="str">
        <f>IF(SUM('Control Sample Data'!H$3:H$98)&gt;10,IF(AND(ISNUMBER('Control Sample Data'!H174),'Control Sample Data'!H174&lt;$B$1, 'Control Sample Data'!H174&gt;0),'Control Sample Data'!H174,$B$1),"")</f>
        <v/>
      </c>
      <c r="U175" s="60" t="str">
        <f>IF(SUM('Control Sample Data'!I$3:I$98)&gt;10,IF(AND(ISNUMBER('Control Sample Data'!I174),'Control Sample Data'!I174&lt;$B$1, 'Control Sample Data'!I174&gt;0),'Control Sample Data'!I174,$B$1),"")</f>
        <v/>
      </c>
      <c r="V175" s="60" t="str">
        <f>IF(SUM('Control Sample Data'!J$3:J$98)&gt;10,IF(AND(ISNUMBER('Control Sample Data'!J174),'Control Sample Data'!J174&lt;$B$1, 'Control Sample Data'!J174&gt;0),'Control Sample Data'!J174,$B$1),"")</f>
        <v/>
      </c>
      <c r="W175" s="60" t="str">
        <f>IF(SUM('Control Sample Data'!K$3:K$98)&gt;10,IF(AND(ISNUMBER('Control Sample Data'!K174),'Control Sample Data'!K174&lt;$B$1, 'Control Sample Data'!K174&gt;0),'Control Sample Data'!K174,$B$1),"")</f>
        <v/>
      </c>
      <c r="X175" s="60" t="str">
        <f>IF(SUM('Control Sample Data'!L$3:L$98)&gt;10,IF(AND(ISNUMBER('Control Sample Data'!L174),'Control Sample Data'!L174&lt;$B$1, 'Control Sample Data'!L174&gt;0),'Control Sample Data'!L174,$B$1),"")</f>
        <v/>
      </c>
      <c r="Y175" s="60" t="str">
        <f>IF(SUM('Control Sample Data'!M$3:M$98)&gt;10,IF(AND(ISNUMBER('Control Sample Data'!M174),'Control Sample Data'!M174&lt;$B$1, 'Control Sample Data'!M174&gt;0),'Control Sample Data'!M174,$B$1),"")</f>
        <v/>
      </c>
      <c r="AT175" s="74">
        <f t="shared" si="160"/>
        <v>6.6216666666666697</v>
      </c>
      <c r="AU175" s="74">
        <f t="shared" si="161"/>
        <v>6.3633333333333297</v>
      </c>
      <c r="AV175" s="74">
        <f t="shared" si="162"/>
        <v>6.4466666666666654</v>
      </c>
      <c r="AW175" s="74" t="str">
        <f t="shared" si="163"/>
        <v/>
      </c>
      <c r="AX175" s="74" t="str">
        <f t="shared" si="164"/>
        <v/>
      </c>
      <c r="AY175" s="74" t="str">
        <f t="shared" si="165"/>
        <v/>
      </c>
      <c r="AZ175" s="74" t="str">
        <f t="shared" si="166"/>
        <v/>
      </c>
      <c r="BA175" s="74" t="str">
        <f t="shared" si="167"/>
        <v/>
      </c>
      <c r="BB175" s="74" t="str">
        <f t="shared" si="168"/>
        <v/>
      </c>
      <c r="BC175" s="74" t="str">
        <f t="shared" si="169"/>
        <v/>
      </c>
      <c r="BD175" s="74">
        <f t="shared" si="172"/>
        <v>11.223333333333333</v>
      </c>
      <c r="BE175" s="74">
        <f t="shared" si="173"/>
        <v>10.691666666666666</v>
      </c>
      <c r="BF175" s="74">
        <f t="shared" si="174"/>
        <v>10.594999999999999</v>
      </c>
      <c r="BG175" s="74" t="str">
        <f t="shared" si="175"/>
        <v/>
      </c>
      <c r="BH175" s="74" t="str">
        <f t="shared" si="176"/>
        <v/>
      </c>
      <c r="BI175" s="74" t="str">
        <f t="shared" si="177"/>
        <v/>
      </c>
      <c r="BJ175" s="74" t="str">
        <f t="shared" si="178"/>
        <v/>
      </c>
      <c r="BK175" s="74" t="str">
        <f t="shared" si="179"/>
        <v/>
      </c>
      <c r="BL175" s="74" t="str">
        <f t="shared" si="180"/>
        <v/>
      </c>
      <c r="BM175" s="74" t="str">
        <f t="shared" si="181"/>
        <v/>
      </c>
      <c r="BN175" s="62">
        <f t="shared" si="170"/>
        <v>6.4772222222222213</v>
      </c>
      <c r="BO175" s="62">
        <f t="shared" si="171"/>
        <v>10.836666666666666</v>
      </c>
      <c r="BP175" s="9">
        <f t="shared" si="140"/>
        <v>1.0154994956439425E-2</v>
      </c>
      <c r="BQ175" s="9">
        <f t="shared" si="141"/>
        <v>1.2146350083660145E-2</v>
      </c>
      <c r="BR175" s="9">
        <f t="shared" si="142"/>
        <v>1.1464627836805939E-2</v>
      </c>
      <c r="BS175" s="9" t="str">
        <f t="shared" si="143"/>
        <v/>
      </c>
      <c r="BT175" s="9" t="str">
        <f t="shared" si="144"/>
        <v/>
      </c>
      <c r="BU175" s="9" t="str">
        <f t="shared" si="145"/>
        <v/>
      </c>
      <c r="BV175" s="9" t="str">
        <f t="shared" si="146"/>
        <v/>
      </c>
      <c r="BW175" s="9" t="str">
        <f t="shared" si="147"/>
        <v/>
      </c>
      <c r="BX175" s="9" t="str">
        <f t="shared" si="148"/>
        <v/>
      </c>
      <c r="BY175" s="9" t="str">
        <f t="shared" si="149"/>
        <v/>
      </c>
      <c r="BZ175" s="9">
        <f t="shared" si="150"/>
        <v>4.1825391551291829E-4</v>
      </c>
      <c r="CA175" s="9">
        <f t="shared" si="151"/>
        <v>6.0462712909054722E-4</v>
      </c>
      <c r="CB175" s="9">
        <f t="shared" si="152"/>
        <v>6.4652778827900342E-4</v>
      </c>
      <c r="CC175" s="9" t="str">
        <f t="shared" si="153"/>
        <v/>
      </c>
      <c r="CD175" s="9" t="str">
        <f t="shared" si="154"/>
        <v/>
      </c>
      <c r="CE175" s="9" t="str">
        <f t="shared" si="155"/>
        <v/>
      </c>
      <c r="CF175" s="9" t="str">
        <f t="shared" si="156"/>
        <v/>
      </c>
      <c r="CG175" s="9" t="str">
        <f t="shared" si="157"/>
        <v/>
      </c>
      <c r="CH175" s="9" t="str">
        <f t="shared" si="158"/>
        <v/>
      </c>
      <c r="CI175" s="9" t="str">
        <f t="shared" si="159"/>
        <v/>
      </c>
    </row>
    <row r="176" spans="1:87">
      <c r="A176" s="188"/>
      <c r="B176" s="57" t="str">
        <f>IF('Gene Table'!D175="","",'Gene Table'!D175)</f>
        <v>NM_000244</v>
      </c>
      <c r="C176" s="57" t="s">
        <v>1822</v>
      </c>
      <c r="D176" s="60">
        <f>IF(SUM('Test Sample Data'!D$3:D$98)&gt;10,IF(AND(ISNUMBER('Test Sample Data'!D175),'Test Sample Data'!D175&lt;$B$1, 'Test Sample Data'!D175&gt;0),'Test Sample Data'!D175,$B$1),"")</f>
        <v>25.61</v>
      </c>
      <c r="E176" s="60">
        <f>IF(SUM('Test Sample Data'!E$3:E$98)&gt;10,IF(AND(ISNUMBER('Test Sample Data'!E175),'Test Sample Data'!E175&lt;$B$1, 'Test Sample Data'!E175&gt;0),'Test Sample Data'!E175,$B$1),"")</f>
        <v>25.83</v>
      </c>
      <c r="F176" s="60">
        <f>IF(SUM('Test Sample Data'!F$3:F$98)&gt;10,IF(AND(ISNUMBER('Test Sample Data'!F175),'Test Sample Data'!F175&lt;$B$1, 'Test Sample Data'!F175&gt;0),'Test Sample Data'!F175,$B$1),"")</f>
        <v>25.95</v>
      </c>
      <c r="G176" s="60" t="str">
        <f>IF(SUM('Test Sample Data'!G$3:G$98)&gt;10,IF(AND(ISNUMBER('Test Sample Data'!G175),'Test Sample Data'!G175&lt;$B$1, 'Test Sample Data'!G175&gt;0),'Test Sample Data'!G175,$B$1),"")</f>
        <v/>
      </c>
      <c r="H176" s="60" t="str">
        <f>IF(SUM('Test Sample Data'!H$3:H$98)&gt;10,IF(AND(ISNUMBER('Test Sample Data'!H175),'Test Sample Data'!H175&lt;$B$1, 'Test Sample Data'!H175&gt;0),'Test Sample Data'!H175,$B$1),"")</f>
        <v/>
      </c>
      <c r="I176" s="60" t="str">
        <f>IF(SUM('Test Sample Data'!I$3:I$98)&gt;10,IF(AND(ISNUMBER('Test Sample Data'!I175),'Test Sample Data'!I175&lt;$B$1, 'Test Sample Data'!I175&gt;0),'Test Sample Data'!I175,$B$1),"")</f>
        <v/>
      </c>
      <c r="J176" s="60" t="str">
        <f>IF(SUM('Test Sample Data'!J$3:J$98)&gt;10,IF(AND(ISNUMBER('Test Sample Data'!J175),'Test Sample Data'!J175&lt;$B$1, 'Test Sample Data'!J175&gt;0),'Test Sample Data'!J175,$B$1),"")</f>
        <v/>
      </c>
      <c r="K176" s="60" t="str">
        <f>IF(SUM('Test Sample Data'!K$3:K$98)&gt;10,IF(AND(ISNUMBER('Test Sample Data'!K175),'Test Sample Data'!K175&lt;$B$1, 'Test Sample Data'!K175&gt;0),'Test Sample Data'!K175,$B$1),"")</f>
        <v/>
      </c>
      <c r="L176" s="60" t="str">
        <f>IF(SUM('Test Sample Data'!L$3:L$98)&gt;10,IF(AND(ISNUMBER('Test Sample Data'!L175),'Test Sample Data'!L175&lt;$B$1, 'Test Sample Data'!L175&gt;0),'Test Sample Data'!L175,$B$1),"")</f>
        <v/>
      </c>
      <c r="M176" s="60" t="str">
        <f>IF(SUM('Test Sample Data'!M$3:M$98)&gt;10,IF(AND(ISNUMBER('Test Sample Data'!M175),'Test Sample Data'!M175&lt;$B$1, 'Test Sample Data'!M175&gt;0),'Test Sample Data'!M175,$B$1),"")</f>
        <v/>
      </c>
      <c r="N176" s="60" t="str">
        <f>'Gene Table'!D175</f>
        <v>NM_000244</v>
      </c>
      <c r="O176" s="57" t="s">
        <v>1822</v>
      </c>
      <c r="P176" s="60">
        <f>IF(SUM('Control Sample Data'!D$3:D$98)&gt;10,IF(AND(ISNUMBER('Control Sample Data'!D175),'Control Sample Data'!D175&lt;$B$1, 'Control Sample Data'!D175&gt;0),'Control Sample Data'!D175,$B$1),"")</f>
        <v>34.39</v>
      </c>
      <c r="Q176" s="60">
        <f>IF(SUM('Control Sample Data'!E$3:E$98)&gt;10,IF(AND(ISNUMBER('Control Sample Data'!E175),'Control Sample Data'!E175&lt;$B$1, 'Control Sample Data'!E175&gt;0),'Control Sample Data'!E175,$B$1),"")</f>
        <v>33.94</v>
      </c>
      <c r="R176" s="60">
        <f>IF(SUM('Control Sample Data'!F$3:F$98)&gt;10,IF(AND(ISNUMBER('Control Sample Data'!F175),'Control Sample Data'!F175&lt;$B$1, 'Control Sample Data'!F175&gt;0),'Control Sample Data'!F175,$B$1),"")</f>
        <v>35</v>
      </c>
      <c r="S176" s="60" t="str">
        <f>IF(SUM('Control Sample Data'!G$3:G$98)&gt;10,IF(AND(ISNUMBER('Control Sample Data'!G175),'Control Sample Data'!G175&lt;$B$1, 'Control Sample Data'!G175&gt;0),'Control Sample Data'!G175,$B$1),"")</f>
        <v/>
      </c>
      <c r="T176" s="60" t="str">
        <f>IF(SUM('Control Sample Data'!H$3:H$98)&gt;10,IF(AND(ISNUMBER('Control Sample Data'!H175),'Control Sample Data'!H175&lt;$B$1, 'Control Sample Data'!H175&gt;0),'Control Sample Data'!H175,$B$1),"")</f>
        <v/>
      </c>
      <c r="U176" s="60" t="str">
        <f>IF(SUM('Control Sample Data'!I$3:I$98)&gt;10,IF(AND(ISNUMBER('Control Sample Data'!I175),'Control Sample Data'!I175&lt;$B$1, 'Control Sample Data'!I175&gt;0),'Control Sample Data'!I175,$B$1),"")</f>
        <v/>
      </c>
      <c r="V176" s="60" t="str">
        <f>IF(SUM('Control Sample Data'!J$3:J$98)&gt;10,IF(AND(ISNUMBER('Control Sample Data'!J175),'Control Sample Data'!J175&lt;$B$1, 'Control Sample Data'!J175&gt;0),'Control Sample Data'!J175,$B$1),"")</f>
        <v/>
      </c>
      <c r="W176" s="60" t="str">
        <f>IF(SUM('Control Sample Data'!K$3:K$98)&gt;10,IF(AND(ISNUMBER('Control Sample Data'!K175),'Control Sample Data'!K175&lt;$B$1, 'Control Sample Data'!K175&gt;0),'Control Sample Data'!K175,$B$1),"")</f>
        <v/>
      </c>
      <c r="X176" s="60" t="str">
        <f>IF(SUM('Control Sample Data'!L$3:L$98)&gt;10,IF(AND(ISNUMBER('Control Sample Data'!L175),'Control Sample Data'!L175&lt;$B$1, 'Control Sample Data'!L175&gt;0),'Control Sample Data'!L175,$B$1),"")</f>
        <v/>
      </c>
      <c r="Y176" s="60" t="str">
        <f>IF(SUM('Control Sample Data'!M$3:M$98)&gt;10,IF(AND(ISNUMBER('Control Sample Data'!M175),'Control Sample Data'!M175&lt;$B$1, 'Control Sample Data'!M175&gt;0),'Control Sample Data'!M175,$B$1),"")</f>
        <v/>
      </c>
      <c r="AT176" s="74">
        <f t="shared" si="160"/>
        <v>2.0916666666666686</v>
      </c>
      <c r="AU176" s="74">
        <f t="shared" si="161"/>
        <v>2.2233333333333292</v>
      </c>
      <c r="AV176" s="74">
        <f t="shared" si="162"/>
        <v>2.3266666666666644</v>
      </c>
      <c r="AW176" s="74" t="str">
        <f t="shared" si="163"/>
        <v/>
      </c>
      <c r="AX176" s="74" t="str">
        <f t="shared" si="164"/>
        <v/>
      </c>
      <c r="AY176" s="74" t="str">
        <f t="shared" si="165"/>
        <v/>
      </c>
      <c r="AZ176" s="74" t="str">
        <f t="shared" si="166"/>
        <v/>
      </c>
      <c r="BA176" s="74" t="str">
        <f t="shared" si="167"/>
        <v/>
      </c>
      <c r="BB176" s="74" t="str">
        <f t="shared" si="168"/>
        <v/>
      </c>
      <c r="BC176" s="74" t="str">
        <f t="shared" si="169"/>
        <v/>
      </c>
      <c r="BD176" s="74">
        <f t="shared" si="172"/>
        <v>10.613333333333333</v>
      </c>
      <c r="BE176" s="74">
        <f t="shared" si="173"/>
        <v>9.6316666666666642</v>
      </c>
      <c r="BF176" s="74">
        <f t="shared" si="174"/>
        <v>10.594999999999999</v>
      </c>
      <c r="BG176" s="74" t="str">
        <f t="shared" si="175"/>
        <v/>
      </c>
      <c r="BH176" s="74" t="str">
        <f t="shared" si="176"/>
        <v/>
      </c>
      <c r="BI176" s="74" t="str">
        <f t="shared" si="177"/>
        <v/>
      </c>
      <c r="BJ176" s="74" t="str">
        <f t="shared" si="178"/>
        <v/>
      </c>
      <c r="BK176" s="74" t="str">
        <f t="shared" si="179"/>
        <v/>
      </c>
      <c r="BL176" s="74" t="str">
        <f t="shared" si="180"/>
        <v/>
      </c>
      <c r="BM176" s="74" t="str">
        <f t="shared" si="181"/>
        <v/>
      </c>
      <c r="BN176" s="62">
        <f t="shared" si="170"/>
        <v>2.2138888888888872</v>
      </c>
      <c r="BO176" s="62">
        <f t="shared" si="171"/>
        <v>10.28</v>
      </c>
      <c r="BP176" s="9">
        <f t="shared" si="140"/>
        <v>0.23460949916778548</v>
      </c>
      <c r="BQ176" s="9">
        <f t="shared" si="141"/>
        <v>0.21414600474261469</v>
      </c>
      <c r="BR176" s="9">
        <f t="shared" si="142"/>
        <v>0.19934417209829955</v>
      </c>
      <c r="BS176" s="9" t="str">
        <f t="shared" si="143"/>
        <v/>
      </c>
      <c r="BT176" s="9" t="str">
        <f t="shared" si="144"/>
        <v/>
      </c>
      <c r="BU176" s="9" t="str">
        <f t="shared" si="145"/>
        <v/>
      </c>
      <c r="BV176" s="9" t="str">
        <f t="shared" si="146"/>
        <v/>
      </c>
      <c r="BW176" s="9" t="str">
        <f t="shared" si="147"/>
        <v/>
      </c>
      <c r="BX176" s="9" t="str">
        <f t="shared" si="148"/>
        <v/>
      </c>
      <c r="BY176" s="9" t="str">
        <f t="shared" si="149"/>
        <v/>
      </c>
      <c r="BZ176" s="9">
        <f t="shared" si="150"/>
        <v>6.3836389023540273E-4</v>
      </c>
      <c r="CA176" s="9">
        <f t="shared" si="151"/>
        <v>1.2606061603051227E-3</v>
      </c>
      <c r="CB176" s="9">
        <f t="shared" si="152"/>
        <v>6.4652778827900342E-4</v>
      </c>
      <c r="CC176" s="9" t="str">
        <f t="shared" si="153"/>
        <v/>
      </c>
      <c r="CD176" s="9" t="str">
        <f t="shared" si="154"/>
        <v/>
      </c>
      <c r="CE176" s="9" t="str">
        <f t="shared" si="155"/>
        <v/>
      </c>
      <c r="CF176" s="9" t="str">
        <f t="shared" si="156"/>
        <v/>
      </c>
      <c r="CG176" s="9" t="str">
        <f t="shared" si="157"/>
        <v/>
      </c>
      <c r="CH176" s="9" t="str">
        <f t="shared" si="158"/>
        <v/>
      </c>
      <c r="CI176" s="9" t="str">
        <f t="shared" si="159"/>
        <v/>
      </c>
    </row>
    <row r="177" spans="1:87">
      <c r="A177" s="188"/>
      <c r="B177" s="57" t="str">
        <f>IF('Gene Table'!D176="","",'Gene Table'!D176)</f>
        <v>NM_006152</v>
      </c>
      <c r="C177" s="57" t="s">
        <v>1823</v>
      </c>
      <c r="D177" s="60">
        <f>IF(SUM('Test Sample Data'!D$3:D$98)&gt;10,IF(AND(ISNUMBER('Test Sample Data'!D176),'Test Sample Data'!D176&lt;$B$1, 'Test Sample Data'!D176&gt;0),'Test Sample Data'!D176,$B$1),"")</f>
        <v>28.19</v>
      </c>
      <c r="E177" s="60">
        <f>IF(SUM('Test Sample Data'!E$3:E$98)&gt;10,IF(AND(ISNUMBER('Test Sample Data'!E176),'Test Sample Data'!E176&lt;$B$1, 'Test Sample Data'!E176&gt;0),'Test Sample Data'!E176,$B$1),"")</f>
        <v>28.55</v>
      </c>
      <c r="F177" s="60">
        <f>IF(SUM('Test Sample Data'!F$3:F$98)&gt;10,IF(AND(ISNUMBER('Test Sample Data'!F176),'Test Sample Data'!F176&lt;$B$1, 'Test Sample Data'!F176&gt;0),'Test Sample Data'!F176,$B$1),"")</f>
        <v>28.42</v>
      </c>
      <c r="G177" s="60" t="str">
        <f>IF(SUM('Test Sample Data'!G$3:G$98)&gt;10,IF(AND(ISNUMBER('Test Sample Data'!G176),'Test Sample Data'!G176&lt;$B$1, 'Test Sample Data'!G176&gt;0),'Test Sample Data'!G176,$B$1),"")</f>
        <v/>
      </c>
      <c r="H177" s="60" t="str">
        <f>IF(SUM('Test Sample Data'!H$3:H$98)&gt;10,IF(AND(ISNUMBER('Test Sample Data'!H176),'Test Sample Data'!H176&lt;$B$1, 'Test Sample Data'!H176&gt;0),'Test Sample Data'!H176,$B$1),"")</f>
        <v/>
      </c>
      <c r="I177" s="60" t="str">
        <f>IF(SUM('Test Sample Data'!I$3:I$98)&gt;10,IF(AND(ISNUMBER('Test Sample Data'!I176),'Test Sample Data'!I176&lt;$B$1, 'Test Sample Data'!I176&gt;0),'Test Sample Data'!I176,$B$1),"")</f>
        <v/>
      </c>
      <c r="J177" s="60" t="str">
        <f>IF(SUM('Test Sample Data'!J$3:J$98)&gt;10,IF(AND(ISNUMBER('Test Sample Data'!J176),'Test Sample Data'!J176&lt;$B$1, 'Test Sample Data'!J176&gt;0),'Test Sample Data'!J176,$B$1),"")</f>
        <v/>
      </c>
      <c r="K177" s="60" t="str">
        <f>IF(SUM('Test Sample Data'!K$3:K$98)&gt;10,IF(AND(ISNUMBER('Test Sample Data'!K176),'Test Sample Data'!K176&lt;$B$1, 'Test Sample Data'!K176&gt;0),'Test Sample Data'!K176,$B$1),"")</f>
        <v/>
      </c>
      <c r="L177" s="60" t="str">
        <f>IF(SUM('Test Sample Data'!L$3:L$98)&gt;10,IF(AND(ISNUMBER('Test Sample Data'!L176),'Test Sample Data'!L176&lt;$B$1, 'Test Sample Data'!L176&gt;0),'Test Sample Data'!L176,$B$1),"")</f>
        <v/>
      </c>
      <c r="M177" s="60" t="str">
        <f>IF(SUM('Test Sample Data'!M$3:M$98)&gt;10,IF(AND(ISNUMBER('Test Sample Data'!M176),'Test Sample Data'!M176&lt;$B$1, 'Test Sample Data'!M176&gt;0),'Test Sample Data'!M176,$B$1),"")</f>
        <v/>
      </c>
      <c r="N177" s="60" t="str">
        <f>'Gene Table'!D176</f>
        <v>NM_006152</v>
      </c>
      <c r="O177" s="57" t="s">
        <v>1823</v>
      </c>
      <c r="P177" s="60">
        <f>IF(SUM('Control Sample Data'!D$3:D$98)&gt;10,IF(AND(ISNUMBER('Control Sample Data'!D176),'Control Sample Data'!D176&lt;$B$1, 'Control Sample Data'!D176&gt;0),'Control Sample Data'!D176,$B$1),"")</f>
        <v>28.09</v>
      </c>
      <c r="Q177" s="60">
        <f>IF(SUM('Control Sample Data'!E$3:E$98)&gt;10,IF(AND(ISNUMBER('Control Sample Data'!E176),'Control Sample Data'!E176&lt;$B$1, 'Control Sample Data'!E176&gt;0),'Control Sample Data'!E176,$B$1),"")</f>
        <v>28.05</v>
      </c>
      <c r="R177" s="60">
        <f>IF(SUM('Control Sample Data'!F$3:F$98)&gt;10,IF(AND(ISNUMBER('Control Sample Data'!F176),'Control Sample Data'!F176&lt;$B$1, 'Control Sample Data'!F176&gt;0),'Control Sample Data'!F176,$B$1),"")</f>
        <v>28.11</v>
      </c>
      <c r="S177" s="60" t="str">
        <f>IF(SUM('Control Sample Data'!G$3:G$98)&gt;10,IF(AND(ISNUMBER('Control Sample Data'!G176),'Control Sample Data'!G176&lt;$B$1, 'Control Sample Data'!G176&gt;0),'Control Sample Data'!G176,$B$1),"")</f>
        <v/>
      </c>
      <c r="T177" s="60" t="str">
        <f>IF(SUM('Control Sample Data'!H$3:H$98)&gt;10,IF(AND(ISNUMBER('Control Sample Data'!H176),'Control Sample Data'!H176&lt;$B$1, 'Control Sample Data'!H176&gt;0),'Control Sample Data'!H176,$B$1),"")</f>
        <v/>
      </c>
      <c r="U177" s="60" t="str">
        <f>IF(SUM('Control Sample Data'!I$3:I$98)&gt;10,IF(AND(ISNUMBER('Control Sample Data'!I176),'Control Sample Data'!I176&lt;$B$1, 'Control Sample Data'!I176&gt;0),'Control Sample Data'!I176,$B$1),"")</f>
        <v/>
      </c>
      <c r="V177" s="60" t="str">
        <f>IF(SUM('Control Sample Data'!J$3:J$98)&gt;10,IF(AND(ISNUMBER('Control Sample Data'!J176),'Control Sample Data'!J176&lt;$B$1, 'Control Sample Data'!J176&gt;0),'Control Sample Data'!J176,$B$1),"")</f>
        <v/>
      </c>
      <c r="W177" s="60" t="str">
        <f>IF(SUM('Control Sample Data'!K$3:K$98)&gt;10,IF(AND(ISNUMBER('Control Sample Data'!K176),'Control Sample Data'!K176&lt;$B$1, 'Control Sample Data'!K176&gt;0),'Control Sample Data'!K176,$B$1),"")</f>
        <v/>
      </c>
      <c r="X177" s="60" t="str">
        <f>IF(SUM('Control Sample Data'!L$3:L$98)&gt;10,IF(AND(ISNUMBER('Control Sample Data'!L176),'Control Sample Data'!L176&lt;$B$1, 'Control Sample Data'!L176&gt;0),'Control Sample Data'!L176,$B$1),"")</f>
        <v/>
      </c>
      <c r="Y177" s="60" t="str">
        <f>IF(SUM('Control Sample Data'!M$3:M$98)&gt;10,IF(AND(ISNUMBER('Control Sample Data'!M176),'Control Sample Data'!M176&lt;$B$1, 'Control Sample Data'!M176&gt;0),'Control Sample Data'!M176,$B$1),"")</f>
        <v/>
      </c>
      <c r="AT177" s="74">
        <f t="shared" si="160"/>
        <v>4.6716666666666704</v>
      </c>
      <c r="AU177" s="74">
        <f t="shared" si="161"/>
        <v>4.9433333333333316</v>
      </c>
      <c r="AV177" s="74">
        <f t="shared" si="162"/>
        <v>4.7966666666666669</v>
      </c>
      <c r="AW177" s="74" t="str">
        <f t="shared" si="163"/>
        <v/>
      </c>
      <c r="AX177" s="74" t="str">
        <f t="shared" si="164"/>
        <v/>
      </c>
      <c r="AY177" s="74" t="str">
        <f t="shared" si="165"/>
        <v/>
      </c>
      <c r="AZ177" s="74" t="str">
        <f t="shared" si="166"/>
        <v/>
      </c>
      <c r="BA177" s="74" t="str">
        <f t="shared" si="167"/>
        <v/>
      </c>
      <c r="BB177" s="74" t="str">
        <f t="shared" si="168"/>
        <v/>
      </c>
      <c r="BC177" s="74" t="str">
        <f t="shared" si="169"/>
        <v/>
      </c>
      <c r="BD177" s="74">
        <f t="shared" si="172"/>
        <v>4.3133333333333326</v>
      </c>
      <c r="BE177" s="74">
        <f t="shared" si="173"/>
        <v>3.7416666666666671</v>
      </c>
      <c r="BF177" s="74">
        <f t="shared" si="174"/>
        <v>3.7049999999999983</v>
      </c>
      <c r="BG177" s="74" t="str">
        <f t="shared" si="175"/>
        <v/>
      </c>
      <c r="BH177" s="74" t="str">
        <f t="shared" si="176"/>
        <v/>
      </c>
      <c r="BI177" s="74" t="str">
        <f t="shared" si="177"/>
        <v/>
      </c>
      <c r="BJ177" s="74" t="str">
        <f t="shared" si="178"/>
        <v/>
      </c>
      <c r="BK177" s="74" t="str">
        <f t="shared" si="179"/>
        <v/>
      </c>
      <c r="BL177" s="74" t="str">
        <f t="shared" si="180"/>
        <v/>
      </c>
      <c r="BM177" s="74" t="str">
        <f t="shared" si="181"/>
        <v/>
      </c>
      <c r="BN177" s="62">
        <f t="shared" si="170"/>
        <v>4.8038888888888893</v>
      </c>
      <c r="BO177" s="62">
        <f t="shared" si="171"/>
        <v>3.9199999999999995</v>
      </c>
      <c r="BP177" s="9">
        <f t="shared" si="140"/>
        <v>3.9236314193893645E-2</v>
      </c>
      <c r="BQ177" s="9">
        <f t="shared" si="141"/>
        <v>3.2501872934014978E-2</v>
      </c>
      <c r="BR177" s="9">
        <f t="shared" si="142"/>
        <v>3.5979858756249393E-2</v>
      </c>
      <c r="BS177" s="9" t="str">
        <f t="shared" si="143"/>
        <v/>
      </c>
      <c r="BT177" s="9" t="str">
        <f t="shared" si="144"/>
        <v/>
      </c>
      <c r="BU177" s="9" t="str">
        <f t="shared" si="145"/>
        <v/>
      </c>
      <c r="BV177" s="9" t="str">
        <f t="shared" si="146"/>
        <v/>
      </c>
      <c r="BW177" s="9" t="str">
        <f t="shared" si="147"/>
        <v/>
      </c>
      <c r="BX177" s="9" t="str">
        <f t="shared" si="148"/>
        <v/>
      </c>
      <c r="BY177" s="9" t="str">
        <f t="shared" si="149"/>
        <v/>
      </c>
      <c r="BZ177" s="9">
        <f t="shared" si="150"/>
        <v>5.029876077724442E-2</v>
      </c>
      <c r="CA177" s="9">
        <f t="shared" si="151"/>
        <v>7.4756007608587707E-2</v>
      </c>
      <c r="CB177" s="9">
        <f t="shared" si="152"/>
        <v>7.6680311078362859E-2</v>
      </c>
      <c r="CC177" s="9" t="str">
        <f t="shared" si="153"/>
        <v/>
      </c>
      <c r="CD177" s="9" t="str">
        <f t="shared" si="154"/>
        <v/>
      </c>
      <c r="CE177" s="9" t="str">
        <f t="shared" si="155"/>
        <v/>
      </c>
      <c r="CF177" s="9" t="str">
        <f t="shared" si="156"/>
        <v/>
      </c>
      <c r="CG177" s="9" t="str">
        <f t="shared" si="157"/>
        <v/>
      </c>
      <c r="CH177" s="9" t="str">
        <f t="shared" si="158"/>
        <v/>
      </c>
      <c r="CI177" s="9" t="str">
        <f t="shared" si="159"/>
        <v/>
      </c>
    </row>
    <row r="178" spans="1:87">
      <c r="A178" s="188"/>
      <c r="B178" s="57" t="str">
        <f>IF('Gene Table'!D177="","",'Gene Table'!D177)</f>
        <v>NM_002312</v>
      </c>
      <c r="C178" s="57" t="s">
        <v>1824</v>
      </c>
      <c r="D178" s="60">
        <f>IF(SUM('Test Sample Data'!D$3:D$98)&gt;10,IF(AND(ISNUMBER('Test Sample Data'!D177),'Test Sample Data'!D177&lt;$B$1, 'Test Sample Data'!D177&gt;0),'Test Sample Data'!D177,$B$1),"")</f>
        <v>28.37</v>
      </c>
      <c r="E178" s="60">
        <f>IF(SUM('Test Sample Data'!E$3:E$98)&gt;10,IF(AND(ISNUMBER('Test Sample Data'!E177),'Test Sample Data'!E177&lt;$B$1, 'Test Sample Data'!E177&gt;0),'Test Sample Data'!E177,$B$1),"")</f>
        <v>28.82</v>
      </c>
      <c r="F178" s="60">
        <f>IF(SUM('Test Sample Data'!F$3:F$98)&gt;10,IF(AND(ISNUMBER('Test Sample Data'!F177),'Test Sample Data'!F177&lt;$B$1, 'Test Sample Data'!F177&gt;0),'Test Sample Data'!F177,$B$1),"")</f>
        <v>28.78</v>
      </c>
      <c r="G178" s="60" t="str">
        <f>IF(SUM('Test Sample Data'!G$3:G$98)&gt;10,IF(AND(ISNUMBER('Test Sample Data'!G177),'Test Sample Data'!G177&lt;$B$1, 'Test Sample Data'!G177&gt;0),'Test Sample Data'!G177,$B$1),"")</f>
        <v/>
      </c>
      <c r="H178" s="60" t="str">
        <f>IF(SUM('Test Sample Data'!H$3:H$98)&gt;10,IF(AND(ISNUMBER('Test Sample Data'!H177),'Test Sample Data'!H177&lt;$B$1, 'Test Sample Data'!H177&gt;0),'Test Sample Data'!H177,$B$1),"")</f>
        <v/>
      </c>
      <c r="I178" s="60" t="str">
        <f>IF(SUM('Test Sample Data'!I$3:I$98)&gt;10,IF(AND(ISNUMBER('Test Sample Data'!I177),'Test Sample Data'!I177&lt;$B$1, 'Test Sample Data'!I177&gt;0),'Test Sample Data'!I177,$B$1),"")</f>
        <v/>
      </c>
      <c r="J178" s="60" t="str">
        <f>IF(SUM('Test Sample Data'!J$3:J$98)&gt;10,IF(AND(ISNUMBER('Test Sample Data'!J177),'Test Sample Data'!J177&lt;$B$1, 'Test Sample Data'!J177&gt;0),'Test Sample Data'!J177,$B$1),"")</f>
        <v/>
      </c>
      <c r="K178" s="60" t="str">
        <f>IF(SUM('Test Sample Data'!K$3:K$98)&gt;10,IF(AND(ISNUMBER('Test Sample Data'!K177),'Test Sample Data'!K177&lt;$B$1, 'Test Sample Data'!K177&gt;0),'Test Sample Data'!K177,$B$1),"")</f>
        <v/>
      </c>
      <c r="L178" s="60" t="str">
        <f>IF(SUM('Test Sample Data'!L$3:L$98)&gt;10,IF(AND(ISNUMBER('Test Sample Data'!L177),'Test Sample Data'!L177&lt;$B$1, 'Test Sample Data'!L177&gt;0),'Test Sample Data'!L177,$B$1),"")</f>
        <v/>
      </c>
      <c r="M178" s="60" t="str">
        <f>IF(SUM('Test Sample Data'!M$3:M$98)&gt;10,IF(AND(ISNUMBER('Test Sample Data'!M177),'Test Sample Data'!M177&lt;$B$1, 'Test Sample Data'!M177&gt;0),'Test Sample Data'!M177,$B$1),"")</f>
        <v/>
      </c>
      <c r="N178" s="60" t="str">
        <f>'Gene Table'!D177</f>
        <v>NM_002312</v>
      </c>
      <c r="O178" s="57" t="s">
        <v>1824</v>
      </c>
      <c r="P178" s="60">
        <f>IF(SUM('Control Sample Data'!D$3:D$98)&gt;10,IF(AND(ISNUMBER('Control Sample Data'!D177),'Control Sample Data'!D177&lt;$B$1, 'Control Sample Data'!D177&gt;0),'Control Sample Data'!D177,$B$1),"")</f>
        <v>29.43</v>
      </c>
      <c r="Q178" s="60">
        <f>IF(SUM('Control Sample Data'!E$3:E$98)&gt;10,IF(AND(ISNUMBER('Control Sample Data'!E177),'Control Sample Data'!E177&lt;$B$1, 'Control Sample Data'!E177&gt;0),'Control Sample Data'!E177,$B$1),"")</f>
        <v>29.36</v>
      </c>
      <c r="R178" s="60">
        <f>IF(SUM('Control Sample Data'!F$3:F$98)&gt;10,IF(AND(ISNUMBER('Control Sample Data'!F177),'Control Sample Data'!F177&lt;$B$1, 'Control Sample Data'!F177&gt;0),'Control Sample Data'!F177,$B$1),"")</f>
        <v>29.69</v>
      </c>
      <c r="S178" s="60" t="str">
        <f>IF(SUM('Control Sample Data'!G$3:G$98)&gt;10,IF(AND(ISNUMBER('Control Sample Data'!G177),'Control Sample Data'!G177&lt;$B$1, 'Control Sample Data'!G177&gt;0),'Control Sample Data'!G177,$B$1),"")</f>
        <v/>
      </c>
      <c r="T178" s="60" t="str">
        <f>IF(SUM('Control Sample Data'!H$3:H$98)&gt;10,IF(AND(ISNUMBER('Control Sample Data'!H177),'Control Sample Data'!H177&lt;$B$1, 'Control Sample Data'!H177&gt;0),'Control Sample Data'!H177,$B$1),"")</f>
        <v/>
      </c>
      <c r="U178" s="60" t="str">
        <f>IF(SUM('Control Sample Data'!I$3:I$98)&gt;10,IF(AND(ISNUMBER('Control Sample Data'!I177),'Control Sample Data'!I177&lt;$B$1, 'Control Sample Data'!I177&gt;0),'Control Sample Data'!I177,$B$1),"")</f>
        <v/>
      </c>
      <c r="V178" s="60" t="str">
        <f>IF(SUM('Control Sample Data'!J$3:J$98)&gt;10,IF(AND(ISNUMBER('Control Sample Data'!J177),'Control Sample Data'!J177&lt;$B$1, 'Control Sample Data'!J177&gt;0),'Control Sample Data'!J177,$B$1),"")</f>
        <v/>
      </c>
      <c r="W178" s="60" t="str">
        <f>IF(SUM('Control Sample Data'!K$3:K$98)&gt;10,IF(AND(ISNUMBER('Control Sample Data'!K177),'Control Sample Data'!K177&lt;$B$1, 'Control Sample Data'!K177&gt;0),'Control Sample Data'!K177,$B$1),"")</f>
        <v/>
      </c>
      <c r="X178" s="60" t="str">
        <f>IF(SUM('Control Sample Data'!L$3:L$98)&gt;10,IF(AND(ISNUMBER('Control Sample Data'!L177),'Control Sample Data'!L177&lt;$B$1, 'Control Sample Data'!L177&gt;0),'Control Sample Data'!L177,$B$1),"")</f>
        <v/>
      </c>
      <c r="Y178" s="60" t="str">
        <f>IF(SUM('Control Sample Data'!M$3:M$98)&gt;10,IF(AND(ISNUMBER('Control Sample Data'!M177),'Control Sample Data'!M177&lt;$B$1, 'Control Sample Data'!M177&gt;0),'Control Sample Data'!M177,$B$1),"")</f>
        <v/>
      </c>
      <c r="AT178" s="74">
        <f t="shared" si="160"/>
        <v>4.8516666666666701</v>
      </c>
      <c r="AU178" s="74">
        <f t="shared" si="161"/>
        <v>5.2133333333333312</v>
      </c>
      <c r="AV178" s="74">
        <f t="shared" si="162"/>
        <v>5.1566666666666663</v>
      </c>
      <c r="AW178" s="74" t="str">
        <f t="shared" si="163"/>
        <v/>
      </c>
      <c r="AX178" s="74" t="str">
        <f t="shared" si="164"/>
        <v/>
      </c>
      <c r="AY178" s="74" t="str">
        <f t="shared" si="165"/>
        <v/>
      </c>
      <c r="AZ178" s="74" t="str">
        <f t="shared" si="166"/>
        <v/>
      </c>
      <c r="BA178" s="74" t="str">
        <f t="shared" si="167"/>
        <v/>
      </c>
      <c r="BB178" s="74" t="str">
        <f t="shared" si="168"/>
        <v/>
      </c>
      <c r="BC178" s="74" t="str">
        <f t="shared" si="169"/>
        <v/>
      </c>
      <c r="BD178" s="74">
        <f t="shared" si="172"/>
        <v>5.6533333333333324</v>
      </c>
      <c r="BE178" s="74">
        <f t="shared" si="173"/>
        <v>5.0516666666666659</v>
      </c>
      <c r="BF178" s="74">
        <f t="shared" si="174"/>
        <v>5.2850000000000001</v>
      </c>
      <c r="BG178" s="74" t="str">
        <f t="shared" si="175"/>
        <v/>
      </c>
      <c r="BH178" s="74" t="str">
        <f t="shared" si="176"/>
        <v/>
      </c>
      <c r="BI178" s="74" t="str">
        <f t="shared" si="177"/>
        <v/>
      </c>
      <c r="BJ178" s="74" t="str">
        <f t="shared" si="178"/>
        <v/>
      </c>
      <c r="BK178" s="74" t="str">
        <f t="shared" si="179"/>
        <v/>
      </c>
      <c r="BL178" s="74" t="str">
        <f t="shared" si="180"/>
        <v/>
      </c>
      <c r="BM178" s="74" t="str">
        <f t="shared" si="181"/>
        <v/>
      </c>
      <c r="BN178" s="62">
        <f t="shared" si="170"/>
        <v>5.0738888888888889</v>
      </c>
      <c r="BO178" s="62">
        <f t="shared" si="171"/>
        <v>5.3299999999999992</v>
      </c>
      <c r="BP178" s="9">
        <f t="shared" si="140"/>
        <v>3.4634012102351494E-2</v>
      </c>
      <c r="BQ178" s="9">
        <f t="shared" si="141"/>
        <v>2.6954438499756005E-2</v>
      </c>
      <c r="BR178" s="9">
        <f t="shared" si="142"/>
        <v>2.8034231524057228E-2</v>
      </c>
      <c r="BS178" s="9" t="str">
        <f t="shared" si="143"/>
        <v/>
      </c>
      <c r="BT178" s="9" t="str">
        <f t="shared" si="144"/>
        <v/>
      </c>
      <c r="BU178" s="9" t="str">
        <f t="shared" si="145"/>
        <v/>
      </c>
      <c r="BV178" s="9" t="str">
        <f t="shared" si="146"/>
        <v/>
      </c>
      <c r="BW178" s="9" t="str">
        <f t="shared" si="147"/>
        <v/>
      </c>
      <c r="BX178" s="9" t="str">
        <f t="shared" si="148"/>
        <v/>
      </c>
      <c r="BY178" s="9" t="str">
        <f t="shared" si="149"/>
        <v/>
      </c>
      <c r="BZ178" s="9">
        <f t="shared" si="150"/>
        <v>1.9869049474778182E-2</v>
      </c>
      <c r="CA178" s="9">
        <f t="shared" si="151"/>
        <v>3.0150658744906952E-2</v>
      </c>
      <c r="CB178" s="9">
        <f t="shared" si="152"/>
        <v>2.5648175275328072E-2</v>
      </c>
      <c r="CC178" s="9" t="str">
        <f t="shared" si="153"/>
        <v/>
      </c>
      <c r="CD178" s="9" t="str">
        <f t="shared" si="154"/>
        <v/>
      </c>
      <c r="CE178" s="9" t="str">
        <f t="shared" si="155"/>
        <v/>
      </c>
      <c r="CF178" s="9" t="str">
        <f t="shared" si="156"/>
        <v/>
      </c>
      <c r="CG178" s="9" t="str">
        <f t="shared" si="157"/>
        <v/>
      </c>
      <c r="CH178" s="9" t="str">
        <f t="shared" si="158"/>
        <v/>
      </c>
      <c r="CI178" s="9" t="str">
        <f t="shared" si="159"/>
        <v/>
      </c>
    </row>
    <row r="179" spans="1:87">
      <c r="A179" s="188"/>
      <c r="B179" s="57" t="str">
        <f>IF('Gene Table'!D178="","",'Gene Table'!D178)</f>
        <v>NM_005544</v>
      </c>
      <c r="C179" s="57" t="s">
        <v>1825</v>
      </c>
      <c r="D179" s="60">
        <f>IF(SUM('Test Sample Data'!D$3:D$98)&gt;10,IF(AND(ISNUMBER('Test Sample Data'!D178),'Test Sample Data'!D178&lt;$B$1, 'Test Sample Data'!D178&gt;0),'Test Sample Data'!D178,$B$1),"")</f>
        <v>24.71</v>
      </c>
      <c r="E179" s="60">
        <f>IF(SUM('Test Sample Data'!E$3:E$98)&gt;10,IF(AND(ISNUMBER('Test Sample Data'!E178),'Test Sample Data'!E178&lt;$B$1, 'Test Sample Data'!E178&gt;0),'Test Sample Data'!E178,$B$1),"")</f>
        <v>24.35</v>
      </c>
      <c r="F179" s="60">
        <f>IF(SUM('Test Sample Data'!F$3:F$98)&gt;10,IF(AND(ISNUMBER('Test Sample Data'!F178),'Test Sample Data'!F178&lt;$B$1, 'Test Sample Data'!F178&gt;0),'Test Sample Data'!F178,$B$1),"")</f>
        <v>24.44</v>
      </c>
      <c r="G179" s="60" t="str">
        <f>IF(SUM('Test Sample Data'!G$3:G$98)&gt;10,IF(AND(ISNUMBER('Test Sample Data'!G178),'Test Sample Data'!G178&lt;$B$1, 'Test Sample Data'!G178&gt;0),'Test Sample Data'!G178,$B$1),"")</f>
        <v/>
      </c>
      <c r="H179" s="60" t="str">
        <f>IF(SUM('Test Sample Data'!H$3:H$98)&gt;10,IF(AND(ISNUMBER('Test Sample Data'!H178),'Test Sample Data'!H178&lt;$B$1, 'Test Sample Data'!H178&gt;0),'Test Sample Data'!H178,$B$1),"")</f>
        <v/>
      </c>
      <c r="I179" s="60" t="str">
        <f>IF(SUM('Test Sample Data'!I$3:I$98)&gt;10,IF(AND(ISNUMBER('Test Sample Data'!I178),'Test Sample Data'!I178&lt;$B$1, 'Test Sample Data'!I178&gt;0),'Test Sample Data'!I178,$B$1),"")</f>
        <v/>
      </c>
      <c r="J179" s="60" t="str">
        <f>IF(SUM('Test Sample Data'!J$3:J$98)&gt;10,IF(AND(ISNUMBER('Test Sample Data'!J178),'Test Sample Data'!J178&lt;$B$1, 'Test Sample Data'!J178&gt;0),'Test Sample Data'!J178,$B$1),"")</f>
        <v/>
      </c>
      <c r="K179" s="60" t="str">
        <f>IF(SUM('Test Sample Data'!K$3:K$98)&gt;10,IF(AND(ISNUMBER('Test Sample Data'!K178),'Test Sample Data'!K178&lt;$B$1, 'Test Sample Data'!K178&gt;0),'Test Sample Data'!K178,$B$1),"")</f>
        <v/>
      </c>
      <c r="L179" s="60" t="str">
        <f>IF(SUM('Test Sample Data'!L$3:L$98)&gt;10,IF(AND(ISNUMBER('Test Sample Data'!L178),'Test Sample Data'!L178&lt;$B$1, 'Test Sample Data'!L178&gt;0),'Test Sample Data'!L178,$B$1),"")</f>
        <v/>
      </c>
      <c r="M179" s="60" t="str">
        <f>IF(SUM('Test Sample Data'!M$3:M$98)&gt;10,IF(AND(ISNUMBER('Test Sample Data'!M178),'Test Sample Data'!M178&lt;$B$1, 'Test Sample Data'!M178&gt;0),'Test Sample Data'!M178,$B$1),"")</f>
        <v/>
      </c>
      <c r="N179" s="60" t="str">
        <f>'Gene Table'!D178</f>
        <v>NM_005544</v>
      </c>
      <c r="O179" s="57" t="s">
        <v>1825</v>
      </c>
      <c r="P179" s="60">
        <f>IF(SUM('Control Sample Data'!D$3:D$98)&gt;10,IF(AND(ISNUMBER('Control Sample Data'!D178),'Control Sample Data'!D178&lt;$B$1, 'Control Sample Data'!D178&gt;0),'Control Sample Data'!D178,$B$1),"")</f>
        <v>31.4</v>
      </c>
      <c r="Q179" s="60">
        <f>IF(SUM('Control Sample Data'!E$3:E$98)&gt;10,IF(AND(ISNUMBER('Control Sample Data'!E178),'Control Sample Data'!E178&lt;$B$1, 'Control Sample Data'!E178&gt;0),'Control Sample Data'!E178,$B$1),"")</f>
        <v>31.41</v>
      </c>
      <c r="R179" s="60">
        <f>IF(SUM('Control Sample Data'!F$3:F$98)&gt;10,IF(AND(ISNUMBER('Control Sample Data'!F178),'Control Sample Data'!F178&lt;$B$1, 'Control Sample Data'!F178&gt;0),'Control Sample Data'!F178,$B$1),"")</f>
        <v>31.37</v>
      </c>
      <c r="S179" s="60" t="str">
        <f>IF(SUM('Control Sample Data'!G$3:G$98)&gt;10,IF(AND(ISNUMBER('Control Sample Data'!G178),'Control Sample Data'!G178&lt;$B$1, 'Control Sample Data'!G178&gt;0),'Control Sample Data'!G178,$B$1),"")</f>
        <v/>
      </c>
      <c r="T179" s="60" t="str">
        <f>IF(SUM('Control Sample Data'!H$3:H$98)&gt;10,IF(AND(ISNUMBER('Control Sample Data'!H178),'Control Sample Data'!H178&lt;$B$1, 'Control Sample Data'!H178&gt;0),'Control Sample Data'!H178,$B$1),"")</f>
        <v/>
      </c>
      <c r="U179" s="60" t="str">
        <f>IF(SUM('Control Sample Data'!I$3:I$98)&gt;10,IF(AND(ISNUMBER('Control Sample Data'!I178),'Control Sample Data'!I178&lt;$B$1, 'Control Sample Data'!I178&gt;0),'Control Sample Data'!I178,$B$1),"")</f>
        <v/>
      </c>
      <c r="V179" s="60" t="str">
        <f>IF(SUM('Control Sample Data'!J$3:J$98)&gt;10,IF(AND(ISNUMBER('Control Sample Data'!J178),'Control Sample Data'!J178&lt;$B$1, 'Control Sample Data'!J178&gt;0),'Control Sample Data'!J178,$B$1),"")</f>
        <v/>
      </c>
      <c r="W179" s="60" t="str">
        <f>IF(SUM('Control Sample Data'!K$3:K$98)&gt;10,IF(AND(ISNUMBER('Control Sample Data'!K178),'Control Sample Data'!K178&lt;$B$1, 'Control Sample Data'!K178&gt;0),'Control Sample Data'!K178,$B$1),"")</f>
        <v/>
      </c>
      <c r="X179" s="60" t="str">
        <f>IF(SUM('Control Sample Data'!L$3:L$98)&gt;10,IF(AND(ISNUMBER('Control Sample Data'!L178),'Control Sample Data'!L178&lt;$B$1, 'Control Sample Data'!L178&gt;0),'Control Sample Data'!L178,$B$1),"")</f>
        <v/>
      </c>
      <c r="Y179" s="60" t="str">
        <f>IF(SUM('Control Sample Data'!M$3:M$98)&gt;10,IF(AND(ISNUMBER('Control Sample Data'!M178),'Control Sample Data'!M178&lt;$B$1, 'Control Sample Data'!M178&gt;0),'Control Sample Data'!M178,$B$1),"")</f>
        <v/>
      </c>
      <c r="AT179" s="74">
        <f t="shared" si="160"/>
        <v>1.19166666666667</v>
      </c>
      <c r="AU179" s="74">
        <f t="shared" si="161"/>
        <v>0.74333333333333229</v>
      </c>
      <c r="AV179" s="74">
        <f t="shared" si="162"/>
        <v>0.81666666666666643</v>
      </c>
      <c r="AW179" s="74" t="str">
        <f t="shared" si="163"/>
        <v/>
      </c>
      <c r="AX179" s="74" t="str">
        <f t="shared" si="164"/>
        <v/>
      </c>
      <c r="AY179" s="74" t="str">
        <f t="shared" si="165"/>
        <v/>
      </c>
      <c r="AZ179" s="74" t="str">
        <f t="shared" si="166"/>
        <v/>
      </c>
      <c r="BA179" s="74" t="str">
        <f t="shared" si="167"/>
        <v/>
      </c>
      <c r="BB179" s="74" t="str">
        <f t="shared" si="168"/>
        <v/>
      </c>
      <c r="BC179" s="74" t="str">
        <f t="shared" si="169"/>
        <v/>
      </c>
      <c r="BD179" s="74">
        <f t="shared" si="172"/>
        <v>7.6233333333333313</v>
      </c>
      <c r="BE179" s="74">
        <f t="shared" si="173"/>
        <v>7.1016666666666666</v>
      </c>
      <c r="BF179" s="74">
        <f t="shared" si="174"/>
        <v>6.9649999999999999</v>
      </c>
      <c r="BG179" s="74" t="str">
        <f t="shared" si="175"/>
        <v/>
      </c>
      <c r="BH179" s="74" t="str">
        <f t="shared" si="176"/>
        <v/>
      </c>
      <c r="BI179" s="74" t="str">
        <f t="shared" si="177"/>
        <v/>
      </c>
      <c r="BJ179" s="74" t="str">
        <f t="shared" si="178"/>
        <v/>
      </c>
      <c r="BK179" s="74" t="str">
        <f t="shared" si="179"/>
        <v/>
      </c>
      <c r="BL179" s="74" t="str">
        <f t="shared" si="180"/>
        <v/>
      </c>
      <c r="BM179" s="74" t="str">
        <f t="shared" si="181"/>
        <v/>
      </c>
      <c r="BN179" s="62">
        <f t="shared" si="170"/>
        <v>0.91722222222222294</v>
      </c>
      <c r="BO179" s="62">
        <f t="shared" si="171"/>
        <v>7.2299999999999995</v>
      </c>
      <c r="BP179" s="9">
        <f t="shared" si="140"/>
        <v>0.43779680570294155</v>
      </c>
      <c r="BQ179" s="9">
        <f t="shared" si="141"/>
        <v>0.59735756757801017</v>
      </c>
      <c r="BR179" s="9">
        <f t="shared" si="142"/>
        <v>0.56775221453543878</v>
      </c>
      <c r="BS179" s="9" t="str">
        <f t="shared" si="143"/>
        <v/>
      </c>
      <c r="BT179" s="9" t="str">
        <f t="shared" si="144"/>
        <v/>
      </c>
      <c r="BU179" s="9" t="str">
        <f t="shared" si="145"/>
        <v/>
      </c>
      <c r="BV179" s="9" t="str">
        <f t="shared" si="146"/>
        <v/>
      </c>
      <c r="BW179" s="9" t="str">
        <f t="shared" si="147"/>
        <v/>
      </c>
      <c r="BX179" s="9" t="str">
        <f t="shared" si="148"/>
        <v/>
      </c>
      <c r="BY179" s="9" t="str">
        <f t="shared" si="149"/>
        <v/>
      </c>
      <c r="BZ179" s="9">
        <f t="shared" si="150"/>
        <v>5.0716351100061705E-3</v>
      </c>
      <c r="CA179" s="9">
        <f t="shared" si="151"/>
        <v>7.2809041556803015E-3</v>
      </c>
      <c r="CB179" s="9">
        <f t="shared" si="152"/>
        <v>8.0043501799437599E-3</v>
      </c>
      <c r="CC179" s="9" t="str">
        <f t="shared" si="153"/>
        <v/>
      </c>
      <c r="CD179" s="9" t="str">
        <f t="shared" si="154"/>
        <v/>
      </c>
      <c r="CE179" s="9" t="str">
        <f t="shared" si="155"/>
        <v/>
      </c>
      <c r="CF179" s="9" t="str">
        <f t="shared" si="156"/>
        <v/>
      </c>
      <c r="CG179" s="9" t="str">
        <f t="shared" si="157"/>
        <v/>
      </c>
      <c r="CH179" s="9" t="str">
        <f t="shared" si="158"/>
        <v/>
      </c>
      <c r="CI179" s="9" t="str">
        <f t="shared" si="159"/>
        <v/>
      </c>
    </row>
    <row r="180" spans="1:87">
      <c r="A180" s="188"/>
      <c r="B180" s="57" t="str">
        <f>IF('Gene Table'!D179="","",'Gene Table'!D179)</f>
        <v>NM_001562</v>
      </c>
      <c r="C180" s="57" t="s">
        <v>1826</v>
      </c>
      <c r="D180" s="60">
        <f>IF(SUM('Test Sample Data'!D$3:D$98)&gt;10,IF(AND(ISNUMBER('Test Sample Data'!D179),'Test Sample Data'!D179&lt;$B$1, 'Test Sample Data'!D179&gt;0),'Test Sample Data'!D179,$B$1),"")</f>
        <v>30.12</v>
      </c>
      <c r="E180" s="60">
        <f>IF(SUM('Test Sample Data'!E$3:E$98)&gt;10,IF(AND(ISNUMBER('Test Sample Data'!E179),'Test Sample Data'!E179&lt;$B$1, 'Test Sample Data'!E179&gt;0),'Test Sample Data'!E179,$B$1),"")</f>
        <v>30.24</v>
      </c>
      <c r="F180" s="60">
        <f>IF(SUM('Test Sample Data'!F$3:F$98)&gt;10,IF(AND(ISNUMBER('Test Sample Data'!F179),'Test Sample Data'!F179&lt;$B$1, 'Test Sample Data'!F179&gt;0),'Test Sample Data'!F179,$B$1),"")</f>
        <v>30.1</v>
      </c>
      <c r="G180" s="60" t="str">
        <f>IF(SUM('Test Sample Data'!G$3:G$98)&gt;10,IF(AND(ISNUMBER('Test Sample Data'!G179),'Test Sample Data'!G179&lt;$B$1, 'Test Sample Data'!G179&gt;0),'Test Sample Data'!G179,$B$1),"")</f>
        <v/>
      </c>
      <c r="H180" s="60" t="str">
        <f>IF(SUM('Test Sample Data'!H$3:H$98)&gt;10,IF(AND(ISNUMBER('Test Sample Data'!H179),'Test Sample Data'!H179&lt;$B$1, 'Test Sample Data'!H179&gt;0),'Test Sample Data'!H179,$B$1),"")</f>
        <v/>
      </c>
      <c r="I180" s="60" t="str">
        <f>IF(SUM('Test Sample Data'!I$3:I$98)&gt;10,IF(AND(ISNUMBER('Test Sample Data'!I179),'Test Sample Data'!I179&lt;$B$1, 'Test Sample Data'!I179&gt;0),'Test Sample Data'!I179,$B$1),"")</f>
        <v/>
      </c>
      <c r="J180" s="60" t="str">
        <f>IF(SUM('Test Sample Data'!J$3:J$98)&gt;10,IF(AND(ISNUMBER('Test Sample Data'!J179),'Test Sample Data'!J179&lt;$B$1, 'Test Sample Data'!J179&gt;0),'Test Sample Data'!J179,$B$1),"")</f>
        <v/>
      </c>
      <c r="K180" s="60" t="str">
        <f>IF(SUM('Test Sample Data'!K$3:K$98)&gt;10,IF(AND(ISNUMBER('Test Sample Data'!K179),'Test Sample Data'!K179&lt;$B$1, 'Test Sample Data'!K179&gt;0),'Test Sample Data'!K179,$B$1),"")</f>
        <v/>
      </c>
      <c r="L180" s="60" t="str">
        <f>IF(SUM('Test Sample Data'!L$3:L$98)&gt;10,IF(AND(ISNUMBER('Test Sample Data'!L179),'Test Sample Data'!L179&lt;$B$1, 'Test Sample Data'!L179&gt;0),'Test Sample Data'!L179,$B$1),"")</f>
        <v/>
      </c>
      <c r="M180" s="60" t="str">
        <f>IF(SUM('Test Sample Data'!M$3:M$98)&gt;10,IF(AND(ISNUMBER('Test Sample Data'!M179),'Test Sample Data'!M179&lt;$B$1, 'Test Sample Data'!M179&gt;0),'Test Sample Data'!M179,$B$1),"")</f>
        <v/>
      </c>
      <c r="N180" s="60" t="str">
        <f>'Gene Table'!D179</f>
        <v>NM_001562</v>
      </c>
      <c r="O180" s="57" t="s">
        <v>1826</v>
      </c>
      <c r="P180" s="60">
        <f>IF(SUM('Control Sample Data'!D$3:D$98)&gt;10,IF(AND(ISNUMBER('Control Sample Data'!D179),'Control Sample Data'!D179&lt;$B$1, 'Control Sample Data'!D179&gt;0),'Control Sample Data'!D179,$B$1),"")</f>
        <v>25.69</v>
      </c>
      <c r="Q180" s="60">
        <f>IF(SUM('Control Sample Data'!E$3:E$98)&gt;10,IF(AND(ISNUMBER('Control Sample Data'!E179),'Control Sample Data'!E179&lt;$B$1, 'Control Sample Data'!E179&gt;0),'Control Sample Data'!E179,$B$1),"")</f>
        <v>25.89</v>
      </c>
      <c r="R180" s="60">
        <f>IF(SUM('Control Sample Data'!F$3:F$98)&gt;10,IF(AND(ISNUMBER('Control Sample Data'!F179),'Control Sample Data'!F179&lt;$B$1, 'Control Sample Data'!F179&gt;0),'Control Sample Data'!F179,$B$1),"")</f>
        <v>25.96</v>
      </c>
      <c r="S180" s="60" t="str">
        <f>IF(SUM('Control Sample Data'!G$3:G$98)&gt;10,IF(AND(ISNUMBER('Control Sample Data'!G179),'Control Sample Data'!G179&lt;$B$1, 'Control Sample Data'!G179&gt;0),'Control Sample Data'!G179,$B$1),"")</f>
        <v/>
      </c>
      <c r="T180" s="60" t="str">
        <f>IF(SUM('Control Sample Data'!H$3:H$98)&gt;10,IF(AND(ISNUMBER('Control Sample Data'!H179),'Control Sample Data'!H179&lt;$B$1, 'Control Sample Data'!H179&gt;0),'Control Sample Data'!H179,$B$1),"")</f>
        <v/>
      </c>
      <c r="U180" s="60" t="str">
        <f>IF(SUM('Control Sample Data'!I$3:I$98)&gt;10,IF(AND(ISNUMBER('Control Sample Data'!I179),'Control Sample Data'!I179&lt;$B$1, 'Control Sample Data'!I179&gt;0),'Control Sample Data'!I179,$B$1),"")</f>
        <v/>
      </c>
      <c r="V180" s="60" t="str">
        <f>IF(SUM('Control Sample Data'!J$3:J$98)&gt;10,IF(AND(ISNUMBER('Control Sample Data'!J179),'Control Sample Data'!J179&lt;$B$1, 'Control Sample Data'!J179&gt;0),'Control Sample Data'!J179,$B$1),"")</f>
        <v/>
      </c>
      <c r="W180" s="60" t="str">
        <f>IF(SUM('Control Sample Data'!K$3:K$98)&gt;10,IF(AND(ISNUMBER('Control Sample Data'!K179),'Control Sample Data'!K179&lt;$B$1, 'Control Sample Data'!K179&gt;0),'Control Sample Data'!K179,$B$1),"")</f>
        <v/>
      </c>
      <c r="X180" s="60" t="str">
        <f>IF(SUM('Control Sample Data'!L$3:L$98)&gt;10,IF(AND(ISNUMBER('Control Sample Data'!L179),'Control Sample Data'!L179&lt;$B$1, 'Control Sample Data'!L179&gt;0),'Control Sample Data'!L179,$B$1),"")</f>
        <v/>
      </c>
      <c r="Y180" s="60" t="str">
        <f>IF(SUM('Control Sample Data'!M$3:M$98)&gt;10,IF(AND(ISNUMBER('Control Sample Data'!M179),'Control Sample Data'!M179&lt;$B$1, 'Control Sample Data'!M179&gt;0),'Control Sample Data'!M179,$B$1),"")</f>
        <v/>
      </c>
      <c r="AT180" s="74">
        <f t="shared" si="160"/>
        <v>6.6016666666666701</v>
      </c>
      <c r="AU180" s="74">
        <f t="shared" si="161"/>
        <v>6.6333333333333293</v>
      </c>
      <c r="AV180" s="74">
        <f t="shared" si="162"/>
        <v>6.4766666666666666</v>
      </c>
      <c r="AW180" s="74" t="str">
        <f t="shared" si="163"/>
        <v/>
      </c>
      <c r="AX180" s="74" t="str">
        <f t="shared" si="164"/>
        <v/>
      </c>
      <c r="AY180" s="74" t="str">
        <f t="shared" si="165"/>
        <v/>
      </c>
      <c r="AZ180" s="74" t="str">
        <f t="shared" si="166"/>
        <v/>
      </c>
      <c r="BA180" s="74" t="str">
        <f t="shared" si="167"/>
        <v/>
      </c>
      <c r="BB180" s="74" t="str">
        <f t="shared" si="168"/>
        <v/>
      </c>
      <c r="BC180" s="74" t="str">
        <f t="shared" si="169"/>
        <v/>
      </c>
      <c r="BD180" s="74">
        <f t="shared" si="172"/>
        <v>1.913333333333334</v>
      </c>
      <c r="BE180" s="74">
        <f t="shared" si="173"/>
        <v>1.581666666666667</v>
      </c>
      <c r="BF180" s="74">
        <f t="shared" si="174"/>
        <v>1.5549999999999997</v>
      </c>
      <c r="BG180" s="74" t="str">
        <f t="shared" si="175"/>
        <v/>
      </c>
      <c r="BH180" s="74" t="str">
        <f t="shared" si="176"/>
        <v/>
      </c>
      <c r="BI180" s="74" t="str">
        <f t="shared" si="177"/>
        <v/>
      </c>
      <c r="BJ180" s="74" t="str">
        <f t="shared" si="178"/>
        <v/>
      </c>
      <c r="BK180" s="74" t="str">
        <f t="shared" si="179"/>
        <v/>
      </c>
      <c r="BL180" s="74" t="str">
        <f t="shared" si="180"/>
        <v/>
      </c>
      <c r="BM180" s="74" t="str">
        <f t="shared" si="181"/>
        <v/>
      </c>
      <c r="BN180" s="62">
        <f t="shared" si="170"/>
        <v>6.570555555555555</v>
      </c>
      <c r="BO180" s="62">
        <f t="shared" si="171"/>
        <v>1.6833333333333336</v>
      </c>
      <c r="BP180" s="9">
        <f t="shared" si="140"/>
        <v>1.0296753403301684E-2</v>
      </c>
      <c r="BQ180" s="9">
        <f t="shared" si="141"/>
        <v>1.0073205534684245E-2</v>
      </c>
      <c r="BR180" s="9">
        <f t="shared" si="142"/>
        <v>1.1228689207647828E-2</v>
      </c>
      <c r="BS180" s="9" t="str">
        <f t="shared" si="143"/>
        <v/>
      </c>
      <c r="BT180" s="9" t="str">
        <f t="shared" si="144"/>
        <v/>
      </c>
      <c r="BU180" s="9" t="str">
        <f t="shared" si="145"/>
        <v/>
      </c>
      <c r="BV180" s="9" t="str">
        <f t="shared" si="146"/>
        <v/>
      </c>
      <c r="BW180" s="9" t="str">
        <f t="shared" si="147"/>
        <v/>
      </c>
      <c r="BX180" s="9" t="str">
        <f t="shared" si="148"/>
        <v/>
      </c>
      <c r="BY180" s="9" t="str">
        <f t="shared" si="149"/>
        <v/>
      </c>
      <c r="BZ180" s="9">
        <f t="shared" si="150"/>
        <v>0.26547845099058925</v>
      </c>
      <c r="CA180" s="9">
        <f t="shared" si="151"/>
        <v>0.33409570317881632</v>
      </c>
      <c r="CB180" s="9">
        <f t="shared" si="152"/>
        <v>0.34032852912486838</v>
      </c>
      <c r="CC180" s="9" t="str">
        <f t="shared" si="153"/>
        <v/>
      </c>
      <c r="CD180" s="9" t="str">
        <f t="shared" si="154"/>
        <v/>
      </c>
      <c r="CE180" s="9" t="str">
        <f t="shared" si="155"/>
        <v/>
      </c>
      <c r="CF180" s="9" t="str">
        <f t="shared" si="156"/>
        <v/>
      </c>
      <c r="CG180" s="9" t="str">
        <f t="shared" si="157"/>
        <v/>
      </c>
      <c r="CH180" s="9" t="str">
        <f t="shared" si="158"/>
        <v/>
      </c>
      <c r="CI180" s="9" t="str">
        <f t="shared" si="159"/>
        <v/>
      </c>
    </row>
    <row r="181" spans="1:87">
      <c r="A181" s="188"/>
      <c r="B181" s="57" t="str">
        <f>IF('Gene Table'!D180="","",'Gene Table'!D180)</f>
        <v>NM_002187</v>
      </c>
      <c r="C181" s="57" t="s">
        <v>1827</v>
      </c>
      <c r="D181" s="60">
        <f>IF(SUM('Test Sample Data'!D$3:D$98)&gt;10,IF(AND(ISNUMBER('Test Sample Data'!D180),'Test Sample Data'!D180&lt;$B$1, 'Test Sample Data'!D180&gt;0),'Test Sample Data'!D180,$B$1),"")</f>
        <v>29</v>
      </c>
      <c r="E181" s="60">
        <f>IF(SUM('Test Sample Data'!E$3:E$98)&gt;10,IF(AND(ISNUMBER('Test Sample Data'!E180),'Test Sample Data'!E180&lt;$B$1, 'Test Sample Data'!E180&gt;0),'Test Sample Data'!E180,$B$1),"")</f>
        <v>29.12</v>
      </c>
      <c r="F181" s="60">
        <f>IF(SUM('Test Sample Data'!F$3:F$98)&gt;10,IF(AND(ISNUMBER('Test Sample Data'!F180),'Test Sample Data'!F180&lt;$B$1, 'Test Sample Data'!F180&gt;0),'Test Sample Data'!F180,$B$1),"")</f>
        <v>28.97</v>
      </c>
      <c r="G181" s="60" t="str">
        <f>IF(SUM('Test Sample Data'!G$3:G$98)&gt;10,IF(AND(ISNUMBER('Test Sample Data'!G180),'Test Sample Data'!G180&lt;$B$1, 'Test Sample Data'!G180&gt;0),'Test Sample Data'!G180,$B$1),"")</f>
        <v/>
      </c>
      <c r="H181" s="60" t="str">
        <f>IF(SUM('Test Sample Data'!H$3:H$98)&gt;10,IF(AND(ISNUMBER('Test Sample Data'!H180),'Test Sample Data'!H180&lt;$B$1, 'Test Sample Data'!H180&gt;0),'Test Sample Data'!H180,$B$1),"")</f>
        <v/>
      </c>
      <c r="I181" s="60" t="str">
        <f>IF(SUM('Test Sample Data'!I$3:I$98)&gt;10,IF(AND(ISNUMBER('Test Sample Data'!I180),'Test Sample Data'!I180&lt;$B$1, 'Test Sample Data'!I180&gt;0),'Test Sample Data'!I180,$B$1),"")</f>
        <v/>
      </c>
      <c r="J181" s="60" t="str">
        <f>IF(SUM('Test Sample Data'!J$3:J$98)&gt;10,IF(AND(ISNUMBER('Test Sample Data'!J180),'Test Sample Data'!J180&lt;$B$1, 'Test Sample Data'!J180&gt;0),'Test Sample Data'!J180,$B$1),"")</f>
        <v/>
      </c>
      <c r="K181" s="60" t="str">
        <f>IF(SUM('Test Sample Data'!K$3:K$98)&gt;10,IF(AND(ISNUMBER('Test Sample Data'!K180),'Test Sample Data'!K180&lt;$B$1, 'Test Sample Data'!K180&gt;0),'Test Sample Data'!K180,$B$1),"")</f>
        <v/>
      </c>
      <c r="L181" s="60" t="str">
        <f>IF(SUM('Test Sample Data'!L$3:L$98)&gt;10,IF(AND(ISNUMBER('Test Sample Data'!L180),'Test Sample Data'!L180&lt;$B$1, 'Test Sample Data'!L180&gt;0),'Test Sample Data'!L180,$B$1),"")</f>
        <v/>
      </c>
      <c r="M181" s="60" t="str">
        <f>IF(SUM('Test Sample Data'!M$3:M$98)&gt;10,IF(AND(ISNUMBER('Test Sample Data'!M180),'Test Sample Data'!M180&lt;$B$1, 'Test Sample Data'!M180&gt;0),'Test Sample Data'!M180,$B$1),"")</f>
        <v/>
      </c>
      <c r="N181" s="60" t="str">
        <f>'Gene Table'!D180</f>
        <v>NM_002187</v>
      </c>
      <c r="O181" s="57" t="s">
        <v>1827</v>
      </c>
      <c r="P181" s="60">
        <f>IF(SUM('Control Sample Data'!D$3:D$98)&gt;10,IF(AND(ISNUMBER('Control Sample Data'!D180),'Control Sample Data'!D180&lt;$B$1, 'Control Sample Data'!D180&gt;0),'Control Sample Data'!D180,$B$1),"")</f>
        <v>32.22</v>
      </c>
      <c r="Q181" s="60">
        <f>IF(SUM('Control Sample Data'!E$3:E$98)&gt;10,IF(AND(ISNUMBER('Control Sample Data'!E180),'Control Sample Data'!E180&lt;$B$1, 'Control Sample Data'!E180&gt;0),'Control Sample Data'!E180,$B$1),"")</f>
        <v>32.340000000000003</v>
      </c>
      <c r="R181" s="60">
        <f>IF(SUM('Control Sample Data'!F$3:F$98)&gt;10,IF(AND(ISNUMBER('Control Sample Data'!F180),'Control Sample Data'!F180&lt;$B$1, 'Control Sample Data'!F180&gt;0),'Control Sample Data'!F180,$B$1),"")</f>
        <v>32.46</v>
      </c>
      <c r="S181" s="60" t="str">
        <f>IF(SUM('Control Sample Data'!G$3:G$98)&gt;10,IF(AND(ISNUMBER('Control Sample Data'!G180),'Control Sample Data'!G180&lt;$B$1, 'Control Sample Data'!G180&gt;0),'Control Sample Data'!G180,$B$1),"")</f>
        <v/>
      </c>
      <c r="T181" s="60" t="str">
        <f>IF(SUM('Control Sample Data'!H$3:H$98)&gt;10,IF(AND(ISNUMBER('Control Sample Data'!H180),'Control Sample Data'!H180&lt;$B$1, 'Control Sample Data'!H180&gt;0),'Control Sample Data'!H180,$B$1),"")</f>
        <v/>
      </c>
      <c r="U181" s="60" t="str">
        <f>IF(SUM('Control Sample Data'!I$3:I$98)&gt;10,IF(AND(ISNUMBER('Control Sample Data'!I180),'Control Sample Data'!I180&lt;$B$1, 'Control Sample Data'!I180&gt;0),'Control Sample Data'!I180,$B$1),"")</f>
        <v/>
      </c>
      <c r="V181" s="60" t="str">
        <f>IF(SUM('Control Sample Data'!J$3:J$98)&gt;10,IF(AND(ISNUMBER('Control Sample Data'!J180),'Control Sample Data'!J180&lt;$B$1, 'Control Sample Data'!J180&gt;0),'Control Sample Data'!J180,$B$1),"")</f>
        <v/>
      </c>
      <c r="W181" s="60" t="str">
        <f>IF(SUM('Control Sample Data'!K$3:K$98)&gt;10,IF(AND(ISNUMBER('Control Sample Data'!K180),'Control Sample Data'!K180&lt;$B$1, 'Control Sample Data'!K180&gt;0),'Control Sample Data'!K180,$B$1),"")</f>
        <v/>
      </c>
      <c r="X181" s="60" t="str">
        <f>IF(SUM('Control Sample Data'!L$3:L$98)&gt;10,IF(AND(ISNUMBER('Control Sample Data'!L180),'Control Sample Data'!L180&lt;$B$1, 'Control Sample Data'!L180&gt;0),'Control Sample Data'!L180,$B$1),"")</f>
        <v/>
      </c>
      <c r="Y181" s="60" t="str">
        <f>IF(SUM('Control Sample Data'!M$3:M$98)&gt;10,IF(AND(ISNUMBER('Control Sample Data'!M180),'Control Sample Data'!M180&lt;$B$1, 'Control Sample Data'!M180&gt;0),'Control Sample Data'!M180,$B$1),"")</f>
        <v/>
      </c>
      <c r="AT181" s="74">
        <f t="shared" si="160"/>
        <v>5.4816666666666691</v>
      </c>
      <c r="AU181" s="74">
        <f t="shared" si="161"/>
        <v>5.5133333333333319</v>
      </c>
      <c r="AV181" s="74">
        <f t="shared" si="162"/>
        <v>5.346666666666664</v>
      </c>
      <c r="AW181" s="74" t="str">
        <f t="shared" si="163"/>
        <v/>
      </c>
      <c r="AX181" s="74" t="str">
        <f t="shared" si="164"/>
        <v/>
      </c>
      <c r="AY181" s="74" t="str">
        <f t="shared" si="165"/>
        <v/>
      </c>
      <c r="AZ181" s="74" t="str">
        <f t="shared" si="166"/>
        <v/>
      </c>
      <c r="BA181" s="74" t="str">
        <f t="shared" si="167"/>
        <v/>
      </c>
      <c r="BB181" s="74" t="str">
        <f t="shared" si="168"/>
        <v/>
      </c>
      <c r="BC181" s="74" t="str">
        <f t="shared" si="169"/>
        <v/>
      </c>
      <c r="BD181" s="74">
        <f t="shared" si="172"/>
        <v>8.4433333333333316</v>
      </c>
      <c r="BE181" s="74">
        <f t="shared" si="173"/>
        <v>8.0316666666666698</v>
      </c>
      <c r="BF181" s="74">
        <f t="shared" si="174"/>
        <v>8.0549999999999997</v>
      </c>
      <c r="BG181" s="74" t="str">
        <f t="shared" si="175"/>
        <v/>
      </c>
      <c r="BH181" s="74" t="str">
        <f t="shared" si="176"/>
        <v/>
      </c>
      <c r="BI181" s="74" t="str">
        <f t="shared" si="177"/>
        <v/>
      </c>
      <c r="BJ181" s="74" t="str">
        <f t="shared" si="178"/>
        <v/>
      </c>
      <c r="BK181" s="74" t="str">
        <f t="shared" si="179"/>
        <v/>
      </c>
      <c r="BL181" s="74" t="str">
        <f t="shared" si="180"/>
        <v/>
      </c>
      <c r="BM181" s="74" t="str">
        <f t="shared" si="181"/>
        <v/>
      </c>
      <c r="BN181" s="62">
        <f t="shared" si="170"/>
        <v>5.447222222222222</v>
      </c>
      <c r="BO181" s="62">
        <f t="shared" si="171"/>
        <v>8.1766666666666676</v>
      </c>
      <c r="BP181" s="9">
        <f t="shared" si="140"/>
        <v>2.237968178840357E-2</v>
      </c>
      <c r="BQ181" s="9">
        <f t="shared" si="141"/>
        <v>2.1893807263863578E-2</v>
      </c>
      <c r="BR181" s="9">
        <f t="shared" si="142"/>
        <v>2.4574967746686958E-2</v>
      </c>
      <c r="BS181" s="9" t="str">
        <f t="shared" si="143"/>
        <v/>
      </c>
      <c r="BT181" s="9" t="str">
        <f t="shared" si="144"/>
        <v/>
      </c>
      <c r="BU181" s="9" t="str">
        <f t="shared" si="145"/>
        <v/>
      </c>
      <c r="BV181" s="9" t="str">
        <f t="shared" si="146"/>
        <v/>
      </c>
      <c r="BW181" s="9" t="str">
        <f t="shared" si="147"/>
        <v/>
      </c>
      <c r="BX181" s="9" t="str">
        <f t="shared" si="148"/>
        <v/>
      </c>
      <c r="BY181" s="9" t="str">
        <f t="shared" si="149"/>
        <v/>
      </c>
      <c r="BZ181" s="9">
        <f t="shared" si="150"/>
        <v>2.872786844113186E-3</v>
      </c>
      <c r="CA181" s="9">
        <f t="shared" si="151"/>
        <v>3.8214432820390574E-3</v>
      </c>
      <c r="CB181" s="9">
        <f t="shared" si="152"/>
        <v>3.7601345433662167E-3</v>
      </c>
      <c r="CC181" s="9" t="str">
        <f t="shared" si="153"/>
        <v/>
      </c>
      <c r="CD181" s="9" t="str">
        <f t="shared" si="154"/>
        <v/>
      </c>
      <c r="CE181" s="9" t="str">
        <f t="shared" si="155"/>
        <v/>
      </c>
      <c r="CF181" s="9" t="str">
        <f t="shared" si="156"/>
        <v/>
      </c>
      <c r="CG181" s="9" t="str">
        <f t="shared" si="157"/>
        <v/>
      </c>
      <c r="CH181" s="9" t="str">
        <f t="shared" si="158"/>
        <v/>
      </c>
      <c r="CI181" s="9" t="str">
        <f t="shared" si="159"/>
        <v/>
      </c>
    </row>
    <row r="182" spans="1:87">
      <c r="A182" s="188"/>
      <c r="B182" s="57" t="str">
        <f>IF('Gene Table'!D181="","",'Gene Table'!D181)</f>
        <v>NM_000882</v>
      </c>
      <c r="C182" s="57" t="s">
        <v>1828</v>
      </c>
      <c r="D182" s="60">
        <f>IF(SUM('Test Sample Data'!D$3:D$98)&gt;10,IF(AND(ISNUMBER('Test Sample Data'!D181),'Test Sample Data'!D181&lt;$B$1, 'Test Sample Data'!D181&gt;0),'Test Sample Data'!D181,$B$1),"")</f>
        <v>24.62</v>
      </c>
      <c r="E182" s="60">
        <f>IF(SUM('Test Sample Data'!E$3:E$98)&gt;10,IF(AND(ISNUMBER('Test Sample Data'!E181),'Test Sample Data'!E181&lt;$B$1, 'Test Sample Data'!E181&gt;0),'Test Sample Data'!E181,$B$1),"")</f>
        <v>24.63</v>
      </c>
      <c r="F182" s="60">
        <f>IF(SUM('Test Sample Data'!F$3:F$98)&gt;10,IF(AND(ISNUMBER('Test Sample Data'!F181),'Test Sample Data'!F181&lt;$B$1, 'Test Sample Data'!F181&gt;0),'Test Sample Data'!F181,$B$1),"")</f>
        <v>24.76</v>
      </c>
      <c r="G182" s="60" t="str">
        <f>IF(SUM('Test Sample Data'!G$3:G$98)&gt;10,IF(AND(ISNUMBER('Test Sample Data'!G181),'Test Sample Data'!G181&lt;$B$1, 'Test Sample Data'!G181&gt;0),'Test Sample Data'!G181,$B$1),"")</f>
        <v/>
      </c>
      <c r="H182" s="60" t="str">
        <f>IF(SUM('Test Sample Data'!H$3:H$98)&gt;10,IF(AND(ISNUMBER('Test Sample Data'!H181),'Test Sample Data'!H181&lt;$B$1, 'Test Sample Data'!H181&gt;0),'Test Sample Data'!H181,$B$1),"")</f>
        <v/>
      </c>
      <c r="I182" s="60" t="str">
        <f>IF(SUM('Test Sample Data'!I$3:I$98)&gt;10,IF(AND(ISNUMBER('Test Sample Data'!I181),'Test Sample Data'!I181&lt;$B$1, 'Test Sample Data'!I181&gt;0),'Test Sample Data'!I181,$B$1),"")</f>
        <v/>
      </c>
      <c r="J182" s="60" t="str">
        <f>IF(SUM('Test Sample Data'!J$3:J$98)&gt;10,IF(AND(ISNUMBER('Test Sample Data'!J181),'Test Sample Data'!J181&lt;$B$1, 'Test Sample Data'!J181&gt;0),'Test Sample Data'!J181,$B$1),"")</f>
        <v/>
      </c>
      <c r="K182" s="60" t="str">
        <f>IF(SUM('Test Sample Data'!K$3:K$98)&gt;10,IF(AND(ISNUMBER('Test Sample Data'!K181),'Test Sample Data'!K181&lt;$B$1, 'Test Sample Data'!K181&gt;0),'Test Sample Data'!K181,$B$1),"")</f>
        <v/>
      </c>
      <c r="L182" s="60" t="str">
        <f>IF(SUM('Test Sample Data'!L$3:L$98)&gt;10,IF(AND(ISNUMBER('Test Sample Data'!L181),'Test Sample Data'!L181&lt;$B$1, 'Test Sample Data'!L181&gt;0),'Test Sample Data'!L181,$B$1),"")</f>
        <v/>
      </c>
      <c r="M182" s="60" t="str">
        <f>IF(SUM('Test Sample Data'!M$3:M$98)&gt;10,IF(AND(ISNUMBER('Test Sample Data'!M181),'Test Sample Data'!M181&lt;$B$1, 'Test Sample Data'!M181&gt;0),'Test Sample Data'!M181,$B$1),"")</f>
        <v/>
      </c>
      <c r="N182" s="60" t="str">
        <f>'Gene Table'!D181</f>
        <v>NM_000882</v>
      </c>
      <c r="O182" s="57" t="s">
        <v>1828</v>
      </c>
      <c r="P182" s="60">
        <f>IF(SUM('Control Sample Data'!D$3:D$98)&gt;10,IF(AND(ISNUMBER('Control Sample Data'!D181),'Control Sample Data'!D181&lt;$B$1, 'Control Sample Data'!D181&gt;0),'Control Sample Data'!D181,$B$1),"")</f>
        <v>28.69</v>
      </c>
      <c r="Q182" s="60">
        <f>IF(SUM('Control Sample Data'!E$3:E$98)&gt;10,IF(AND(ISNUMBER('Control Sample Data'!E181),'Control Sample Data'!E181&lt;$B$1, 'Control Sample Data'!E181&gt;0),'Control Sample Data'!E181,$B$1),"")</f>
        <v>28.99</v>
      </c>
      <c r="R182" s="60">
        <f>IF(SUM('Control Sample Data'!F$3:F$98)&gt;10,IF(AND(ISNUMBER('Control Sample Data'!F181),'Control Sample Data'!F181&lt;$B$1, 'Control Sample Data'!F181&gt;0),'Control Sample Data'!F181,$B$1),"")</f>
        <v>29.19</v>
      </c>
      <c r="S182" s="60" t="str">
        <f>IF(SUM('Control Sample Data'!G$3:G$98)&gt;10,IF(AND(ISNUMBER('Control Sample Data'!G181),'Control Sample Data'!G181&lt;$B$1, 'Control Sample Data'!G181&gt;0),'Control Sample Data'!G181,$B$1),"")</f>
        <v/>
      </c>
      <c r="T182" s="60" t="str">
        <f>IF(SUM('Control Sample Data'!H$3:H$98)&gt;10,IF(AND(ISNUMBER('Control Sample Data'!H181),'Control Sample Data'!H181&lt;$B$1, 'Control Sample Data'!H181&gt;0),'Control Sample Data'!H181,$B$1),"")</f>
        <v/>
      </c>
      <c r="U182" s="60" t="str">
        <f>IF(SUM('Control Sample Data'!I$3:I$98)&gt;10,IF(AND(ISNUMBER('Control Sample Data'!I181),'Control Sample Data'!I181&lt;$B$1, 'Control Sample Data'!I181&gt;0),'Control Sample Data'!I181,$B$1),"")</f>
        <v/>
      </c>
      <c r="V182" s="60" t="str">
        <f>IF(SUM('Control Sample Data'!J$3:J$98)&gt;10,IF(AND(ISNUMBER('Control Sample Data'!J181),'Control Sample Data'!J181&lt;$B$1, 'Control Sample Data'!J181&gt;0),'Control Sample Data'!J181,$B$1),"")</f>
        <v/>
      </c>
      <c r="W182" s="60" t="str">
        <f>IF(SUM('Control Sample Data'!K$3:K$98)&gt;10,IF(AND(ISNUMBER('Control Sample Data'!K181),'Control Sample Data'!K181&lt;$B$1, 'Control Sample Data'!K181&gt;0),'Control Sample Data'!K181,$B$1),"")</f>
        <v/>
      </c>
      <c r="X182" s="60" t="str">
        <f>IF(SUM('Control Sample Data'!L$3:L$98)&gt;10,IF(AND(ISNUMBER('Control Sample Data'!L181),'Control Sample Data'!L181&lt;$B$1, 'Control Sample Data'!L181&gt;0),'Control Sample Data'!L181,$B$1),"")</f>
        <v/>
      </c>
      <c r="Y182" s="60" t="str">
        <f>IF(SUM('Control Sample Data'!M$3:M$98)&gt;10,IF(AND(ISNUMBER('Control Sample Data'!M181),'Control Sample Data'!M181&lt;$B$1, 'Control Sample Data'!M181&gt;0),'Control Sample Data'!M181,$B$1),"")</f>
        <v/>
      </c>
      <c r="AT182" s="74">
        <f t="shared" si="160"/>
        <v>1.1016666666666701</v>
      </c>
      <c r="AU182" s="74">
        <f t="shared" si="161"/>
        <v>1.0233333333333299</v>
      </c>
      <c r="AV182" s="74">
        <f t="shared" si="162"/>
        <v>1.1366666666666667</v>
      </c>
      <c r="AW182" s="74" t="str">
        <f t="shared" si="163"/>
        <v/>
      </c>
      <c r="AX182" s="74" t="str">
        <f t="shared" si="164"/>
        <v/>
      </c>
      <c r="AY182" s="74" t="str">
        <f t="shared" si="165"/>
        <v/>
      </c>
      <c r="AZ182" s="74" t="str">
        <f t="shared" si="166"/>
        <v/>
      </c>
      <c r="BA182" s="74" t="str">
        <f t="shared" si="167"/>
        <v/>
      </c>
      <c r="BB182" s="74" t="str">
        <f t="shared" si="168"/>
        <v/>
      </c>
      <c r="BC182" s="74" t="str">
        <f t="shared" si="169"/>
        <v/>
      </c>
      <c r="BD182" s="74">
        <f t="shared" si="172"/>
        <v>4.913333333333334</v>
      </c>
      <c r="BE182" s="74">
        <f t="shared" si="173"/>
        <v>4.6816666666666649</v>
      </c>
      <c r="BF182" s="74">
        <f t="shared" si="174"/>
        <v>4.7850000000000001</v>
      </c>
      <c r="BG182" s="74" t="str">
        <f t="shared" si="175"/>
        <v/>
      </c>
      <c r="BH182" s="74" t="str">
        <f t="shared" si="176"/>
        <v/>
      </c>
      <c r="BI182" s="74" t="str">
        <f t="shared" si="177"/>
        <v/>
      </c>
      <c r="BJ182" s="74" t="str">
        <f t="shared" si="178"/>
        <v/>
      </c>
      <c r="BK182" s="74" t="str">
        <f t="shared" si="179"/>
        <v/>
      </c>
      <c r="BL182" s="74" t="str">
        <f t="shared" si="180"/>
        <v/>
      </c>
      <c r="BM182" s="74" t="str">
        <f t="shared" si="181"/>
        <v/>
      </c>
      <c r="BN182" s="62">
        <f t="shared" si="170"/>
        <v>1.0872222222222223</v>
      </c>
      <c r="BO182" s="62">
        <f t="shared" si="171"/>
        <v>4.793333333333333</v>
      </c>
      <c r="BP182" s="9">
        <f t="shared" si="140"/>
        <v>0.46597786596353807</v>
      </c>
      <c r="BQ182" s="9">
        <f t="shared" si="141"/>
        <v>0.49197832675405728</v>
      </c>
      <c r="BR182" s="9">
        <f t="shared" si="142"/>
        <v>0.45480919699914069</v>
      </c>
      <c r="BS182" s="9" t="str">
        <f t="shared" si="143"/>
        <v/>
      </c>
      <c r="BT182" s="9" t="str">
        <f t="shared" si="144"/>
        <v/>
      </c>
      <c r="BU182" s="9" t="str">
        <f t="shared" si="145"/>
        <v/>
      </c>
      <c r="BV182" s="9" t="str">
        <f t="shared" si="146"/>
        <v/>
      </c>
      <c r="BW182" s="9" t="str">
        <f t="shared" si="147"/>
        <v/>
      </c>
      <c r="BX182" s="9" t="str">
        <f t="shared" si="148"/>
        <v/>
      </c>
      <c r="BY182" s="9" t="str">
        <f t="shared" si="149"/>
        <v/>
      </c>
      <c r="BZ182" s="9">
        <f t="shared" si="150"/>
        <v>3.3184806373823657E-2</v>
      </c>
      <c r="CA182" s="9">
        <f t="shared" si="151"/>
        <v>3.8965289174565598E-2</v>
      </c>
      <c r="CB182" s="9">
        <f t="shared" si="152"/>
        <v>3.6271997324491254E-2</v>
      </c>
      <c r="CC182" s="9" t="str">
        <f t="shared" si="153"/>
        <v/>
      </c>
      <c r="CD182" s="9" t="str">
        <f t="shared" si="154"/>
        <v/>
      </c>
      <c r="CE182" s="9" t="str">
        <f t="shared" si="155"/>
        <v/>
      </c>
      <c r="CF182" s="9" t="str">
        <f t="shared" si="156"/>
        <v/>
      </c>
      <c r="CG182" s="9" t="str">
        <f t="shared" si="157"/>
        <v/>
      </c>
      <c r="CH182" s="9" t="str">
        <f t="shared" si="158"/>
        <v/>
      </c>
      <c r="CI182" s="9" t="str">
        <f t="shared" si="159"/>
        <v/>
      </c>
    </row>
    <row r="183" spans="1:87">
      <c r="A183" s="188"/>
      <c r="B183" s="57" t="str">
        <f>IF('Gene Table'!D182="","",'Gene Table'!D182)</f>
        <v>NM_000575</v>
      </c>
      <c r="C183" s="57" t="s">
        <v>1829</v>
      </c>
      <c r="D183" s="60">
        <f>IF(SUM('Test Sample Data'!D$3:D$98)&gt;10,IF(AND(ISNUMBER('Test Sample Data'!D182),'Test Sample Data'!D182&lt;$B$1, 'Test Sample Data'!D182&gt;0),'Test Sample Data'!D182,$B$1),"")</f>
        <v>16.75</v>
      </c>
      <c r="E183" s="60">
        <f>IF(SUM('Test Sample Data'!E$3:E$98)&gt;10,IF(AND(ISNUMBER('Test Sample Data'!E182),'Test Sample Data'!E182&lt;$B$1, 'Test Sample Data'!E182&gt;0),'Test Sample Data'!E182,$B$1),"")</f>
        <v>16.809999999999999</v>
      </c>
      <c r="F183" s="60">
        <f>IF(SUM('Test Sample Data'!F$3:F$98)&gt;10,IF(AND(ISNUMBER('Test Sample Data'!F182),'Test Sample Data'!F182&lt;$B$1, 'Test Sample Data'!F182&gt;0),'Test Sample Data'!F182,$B$1),"")</f>
        <v>16.899999999999999</v>
      </c>
      <c r="G183" s="60" t="str">
        <f>IF(SUM('Test Sample Data'!G$3:G$98)&gt;10,IF(AND(ISNUMBER('Test Sample Data'!G182),'Test Sample Data'!G182&lt;$B$1, 'Test Sample Data'!G182&gt;0),'Test Sample Data'!G182,$B$1),"")</f>
        <v/>
      </c>
      <c r="H183" s="60" t="str">
        <f>IF(SUM('Test Sample Data'!H$3:H$98)&gt;10,IF(AND(ISNUMBER('Test Sample Data'!H182),'Test Sample Data'!H182&lt;$B$1, 'Test Sample Data'!H182&gt;0),'Test Sample Data'!H182,$B$1),"")</f>
        <v/>
      </c>
      <c r="I183" s="60" t="str">
        <f>IF(SUM('Test Sample Data'!I$3:I$98)&gt;10,IF(AND(ISNUMBER('Test Sample Data'!I182),'Test Sample Data'!I182&lt;$B$1, 'Test Sample Data'!I182&gt;0),'Test Sample Data'!I182,$B$1),"")</f>
        <v/>
      </c>
      <c r="J183" s="60" t="str">
        <f>IF(SUM('Test Sample Data'!J$3:J$98)&gt;10,IF(AND(ISNUMBER('Test Sample Data'!J182),'Test Sample Data'!J182&lt;$B$1, 'Test Sample Data'!J182&gt;0),'Test Sample Data'!J182,$B$1),"")</f>
        <v/>
      </c>
      <c r="K183" s="60" t="str">
        <f>IF(SUM('Test Sample Data'!K$3:K$98)&gt;10,IF(AND(ISNUMBER('Test Sample Data'!K182),'Test Sample Data'!K182&lt;$B$1, 'Test Sample Data'!K182&gt;0),'Test Sample Data'!K182,$B$1),"")</f>
        <v/>
      </c>
      <c r="L183" s="60" t="str">
        <f>IF(SUM('Test Sample Data'!L$3:L$98)&gt;10,IF(AND(ISNUMBER('Test Sample Data'!L182),'Test Sample Data'!L182&lt;$B$1, 'Test Sample Data'!L182&gt;0),'Test Sample Data'!L182,$B$1),"")</f>
        <v/>
      </c>
      <c r="M183" s="60" t="str">
        <f>IF(SUM('Test Sample Data'!M$3:M$98)&gt;10,IF(AND(ISNUMBER('Test Sample Data'!M182),'Test Sample Data'!M182&lt;$B$1, 'Test Sample Data'!M182&gt;0),'Test Sample Data'!M182,$B$1),"")</f>
        <v/>
      </c>
      <c r="N183" s="60" t="str">
        <f>'Gene Table'!D182</f>
        <v>NM_000575</v>
      </c>
      <c r="O183" s="57" t="s">
        <v>1829</v>
      </c>
      <c r="P183" s="60">
        <f>IF(SUM('Control Sample Data'!D$3:D$98)&gt;10,IF(AND(ISNUMBER('Control Sample Data'!D182),'Control Sample Data'!D182&lt;$B$1, 'Control Sample Data'!D182&gt;0),'Control Sample Data'!D182,$B$1),"")</f>
        <v>26.38</v>
      </c>
      <c r="Q183" s="60">
        <f>IF(SUM('Control Sample Data'!E$3:E$98)&gt;10,IF(AND(ISNUMBER('Control Sample Data'!E182),'Control Sample Data'!E182&lt;$B$1, 'Control Sample Data'!E182&gt;0),'Control Sample Data'!E182,$B$1),"")</f>
        <v>26.67</v>
      </c>
      <c r="R183" s="60">
        <f>IF(SUM('Control Sample Data'!F$3:F$98)&gt;10,IF(AND(ISNUMBER('Control Sample Data'!F182),'Control Sample Data'!F182&lt;$B$1, 'Control Sample Data'!F182&gt;0),'Control Sample Data'!F182,$B$1),"")</f>
        <v>26.62</v>
      </c>
      <c r="S183" s="60" t="str">
        <f>IF(SUM('Control Sample Data'!G$3:G$98)&gt;10,IF(AND(ISNUMBER('Control Sample Data'!G182),'Control Sample Data'!G182&lt;$B$1, 'Control Sample Data'!G182&gt;0),'Control Sample Data'!G182,$B$1),"")</f>
        <v/>
      </c>
      <c r="T183" s="60" t="str">
        <f>IF(SUM('Control Sample Data'!H$3:H$98)&gt;10,IF(AND(ISNUMBER('Control Sample Data'!H182),'Control Sample Data'!H182&lt;$B$1, 'Control Sample Data'!H182&gt;0),'Control Sample Data'!H182,$B$1),"")</f>
        <v/>
      </c>
      <c r="U183" s="60" t="str">
        <f>IF(SUM('Control Sample Data'!I$3:I$98)&gt;10,IF(AND(ISNUMBER('Control Sample Data'!I182),'Control Sample Data'!I182&lt;$B$1, 'Control Sample Data'!I182&gt;0),'Control Sample Data'!I182,$B$1),"")</f>
        <v/>
      </c>
      <c r="V183" s="60" t="str">
        <f>IF(SUM('Control Sample Data'!J$3:J$98)&gt;10,IF(AND(ISNUMBER('Control Sample Data'!J182),'Control Sample Data'!J182&lt;$B$1, 'Control Sample Data'!J182&gt;0),'Control Sample Data'!J182,$B$1),"")</f>
        <v/>
      </c>
      <c r="W183" s="60" t="str">
        <f>IF(SUM('Control Sample Data'!K$3:K$98)&gt;10,IF(AND(ISNUMBER('Control Sample Data'!K182),'Control Sample Data'!K182&lt;$B$1, 'Control Sample Data'!K182&gt;0),'Control Sample Data'!K182,$B$1),"")</f>
        <v/>
      </c>
      <c r="X183" s="60" t="str">
        <f>IF(SUM('Control Sample Data'!L$3:L$98)&gt;10,IF(AND(ISNUMBER('Control Sample Data'!L182),'Control Sample Data'!L182&lt;$B$1, 'Control Sample Data'!L182&gt;0),'Control Sample Data'!L182,$B$1),"")</f>
        <v/>
      </c>
      <c r="Y183" s="60" t="str">
        <f>IF(SUM('Control Sample Data'!M$3:M$98)&gt;10,IF(AND(ISNUMBER('Control Sample Data'!M182),'Control Sample Data'!M182&lt;$B$1, 'Control Sample Data'!M182&gt;0),'Control Sample Data'!M182,$B$1),"")</f>
        <v/>
      </c>
      <c r="AT183" s="74">
        <f t="shared" si="160"/>
        <v>-6.7683333333333309</v>
      </c>
      <c r="AU183" s="74">
        <f t="shared" si="161"/>
        <v>-6.7966666666666704</v>
      </c>
      <c r="AV183" s="74">
        <f t="shared" si="162"/>
        <v>-6.7233333333333363</v>
      </c>
      <c r="AW183" s="74" t="str">
        <f t="shared" si="163"/>
        <v/>
      </c>
      <c r="AX183" s="74" t="str">
        <f t="shared" si="164"/>
        <v/>
      </c>
      <c r="AY183" s="74" t="str">
        <f t="shared" si="165"/>
        <v/>
      </c>
      <c r="AZ183" s="74" t="str">
        <f t="shared" si="166"/>
        <v/>
      </c>
      <c r="BA183" s="74" t="str">
        <f t="shared" si="167"/>
        <v/>
      </c>
      <c r="BB183" s="74" t="str">
        <f t="shared" si="168"/>
        <v/>
      </c>
      <c r="BC183" s="74" t="str">
        <f t="shared" si="169"/>
        <v/>
      </c>
      <c r="BD183" s="74">
        <f t="shared" si="172"/>
        <v>2.6033333333333317</v>
      </c>
      <c r="BE183" s="74">
        <f t="shared" si="173"/>
        <v>2.3616666666666681</v>
      </c>
      <c r="BF183" s="74">
        <f t="shared" si="174"/>
        <v>2.2149999999999999</v>
      </c>
      <c r="BG183" s="74" t="str">
        <f t="shared" si="175"/>
        <v/>
      </c>
      <c r="BH183" s="74" t="str">
        <f t="shared" si="176"/>
        <v/>
      </c>
      <c r="BI183" s="74" t="str">
        <f t="shared" si="177"/>
        <v/>
      </c>
      <c r="BJ183" s="74" t="str">
        <f t="shared" si="178"/>
        <v/>
      </c>
      <c r="BK183" s="74" t="str">
        <f t="shared" si="179"/>
        <v/>
      </c>
      <c r="BL183" s="74" t="str">
        <f t="shared" si="180"/>
        <v/>
      </c>
      <c r="BM183" s="74" t="str">
        <f t="shared" si="181"/>
        <v/>
      </c>
      <c r="BN183" s="62">
        <f t="shared" si="170"/>
        <v>-6.7627777777777789</v>
      </c>
      <c r="BO183" s="62">
        <f t="shared" si="171"/>
        <v>2.3933333333333331</v>
      </c>
      <c r="BP183" s="9">
        <f t="shared" si="140"/>
        <v>109.01125863123492</v>
      </c>
      <c r="BQ183" s="9">
        <f t="shared" si="141"/>
        <v>111.17331024278253</v>
      </c>
      <c r="BR183" s="9">
        <f t="shared" si="142"/>
        <v>105.66350292253111</v>
      </c>
      <c r="BS183" s="9" t="str">
        <f t="shared" si="143"/>
        <v/>
      </c>
      <c r="BT183" s="9" t="str">
        <f t="shared" si="144"/>
        <v/>
      </c>
      <c r="BU183" s="9" t="str">
        <f t="shared" si="145"/>
        <v/>
      </c>
      <c r="BV183" s="9" t="str">
        <f t="shared" si="146"/>
        <v/>
      </c>
      <c r="BW183" s="9" t="str">
        <f t="shared" si="147"/>
        <v/>
      </c>
      <c r="BX183" s="9" t="str">
        <f t="shared" si="148"/>
        <v/>
      </c>
      <c r="BY183" s="9" t="str">
        <f t="shared" si="149"/>
        <v/>
      </c>
      <c r="BZ183" s="9">
        <f t="shared" si="150"/>
        <v>0.16455783993045445</v>
      </c>
      <c r="CA183" s="9">
        <f t="shared" si="151"/>
        <v>0.19456624329358155</v>
      </c>
      <c r="CB183" s="9">
        <f t="shared" si="152"/>
        <v>0.21538653992800427</v>
      </c>
      <c r="CC183" s="9" t="str">
        <f t="shared" si="153"/>
        <v/>
      </c>
      <c r="CD183" s="9" t="str">
        <f t="shared" si="154"/>
        <v/>
      </c>
      <c r="CE183" s="9" t="str">
        <f t="shared" si="155"/>
        <v/>
      </c>
      <c r="CF183" s="9" t="str">
        <f t="shared" si="156"/>
        <v/>
      </c>
      <c r="CG183" s="9" t="str">
        <f t="shared" si="157"/>
        <v/>
      </c>
      <c r="CH183" s="9" t="str">
        <f t="shared" si="158"/>
        <v/>
      </c>
      <c r="CI183" s="9" t="str">
        <f t="shared" si="159"/>
        <v/>
      </c>
    </row>
    <row r="184" spans="1:87">
      <c r="A184" s="188"/>
      <c r="B184" s="57" t="str">
        <f>IF('Gene Table'!D183="","",'Gene Table'!D183)</f>
        <v>HGDC</v>
      </c>
      <c r="C184" s="57" t="s">
        <v>1830</v>
      </c>
      <c r="D184" s="60">
        <f>IF(SUM('Test Sample Data'!D$3:D$98)&gt;10,IF(AND(ISNUMBER('Test Sample Data'!D183),'Test Sample Data'!D183&lt;$B$1, 'Test Sample Data'!D183&gt;0),'Test Sample Data'!D183,$B$1),"")</f>
        <v>25.03</v>
      </c>
      <c r="E184" s="60">
        <f>IF(SUM('Test Sample Data'!E$3:E$98)&gt;10,IF(AND(ISNUMBER('Test Sample Data'!E183),'Test Sample Data'!E183&lt;$B$1, 'Test Sample Data'!E183&gt;0),'Test Sample Data'!E183,$B$1),"")</f>
        <v>25.05</v>
      </c>
      <c r="F184" s="60">
        <f>IF(SUM('Test Sample Data'!F$3:F$98)&gt;10,IF(AND(ISNUMBER('Test Sample Data'!F183),'Test Sample Data'!F183&lt;$B$1, 'Test Sample Data'!F183&gt;0),'Test Sample Data'!F183,$B$1),"")</f>
        <v>25.01</v>
      </c>
      <c r="G184" s="60" t="str">
        <f>IF(SUM('Test Sample Data'!G$3:G$98)&gt;10,IF(AND(ISNUMBER('Test Sample Data'!G183),'Test Sample Data'!G183&lt;$B$1, 'Test Sample Data'!G183&gt;0),'Test Sample Data'!G183,$B$1),"")</f>
        <v/>
      </c>
      <c r="H184" s="60" t="str">
        <f>IF(SUM('Test Sample Data'!H$3:H$98)&gt;10,IF(AND(ISNUMBER('Test Sample Data'!H183),'Test Sample Data'!H183&lt;$B$1, 'Test Sample Data'!H183&gt;0),'Test Sample Data'!H183,$B$1),"")</f>
        <v/>
      </c>
      <c r="I184" s="60" t="str">
        <f>IF(SUM('Test Sample Data'!I$3:I$98)&gt;10,IF(AND(ISNUMBER('Test Sample Data'!I183),'Test Sample Data'!I183&lt;$B$1, 'Test Sample Data'!I183&gt;0),'Test Sample Data'!I183,$B$1),"")</f>
        <v/>
      </c>
      <c r="J184" s="60" t="str">
        <f>IF(SUM('Test Sample Data'!J$3:J$98)&gt;10,IF(AND(ISNUMBER('Test Sample Data'!J183),'Test Sample Data'!J183&lt;$B$1, 'Test Sample Data'!J183&gt;0),'Test Sample Data'!J183,$B$1),"")</f>
        <v/>
      </c>
      <c r="K184" s="60" t="str">
        <f>IF(SUM('Test Sample Data'!K$3:K$98)&gt;10,IF(AND(ISNUMBER('Test Sample Data'!K183),'Test Sample Data'!K183&lt;$B$1, 'Test Sample Data'!K183&gt;0),'Test Sample Data'!K183,$B$1),"")</f>
        <v/>
      </c>
      <c r="L184" s="60" t="str">
        <f>IF(SUM('Test Sample Data'!L$3:L$98)&gt;10,IF(AND(ISNUMBER('Test Sample Data'!L183),'Test Sample Data'!L183&lt;$B$1, 'Test Sample Data'!L183&gt;0),'Test Sample Data'!L183,$B$1),"")</f>
        <v/>
      </c>
      <c r="M184" s="60" t="str">
        <f>IF(SUM('Test Sample Data'!M$3:M$98)&gt;10,IF(AND(ISNUMBER('Test Sample Data'!M183),'Test Sample Data'!M183&lt;$B$1, 'Test Sample Data'!M183&gt;0),'Test Sample Data'!M183,$B$1),"")</f>
        <v/>
      </c>
      <c r="N184" s="60" t="str">
        <f>'Gene Table'!D183</f>
        <v>HGDC</v>
      </c>
      <c r="O184" s="57" t="s">
        <v>1830</v>
      </c>
      <c r="P184" s="60">
        <f>IF(SUM('Control Sample Data'!D$3:D$98)&gt;10,IF(AND(ISNUMBER('Control Sample Data'!D183),'Control Sample Data'!D183&lt;$B$1, 'Control Sample Data'!D183&gt;0),'Control Sample Data'!D183,$B$1),"")</f>
        <v>19.73</v>
      </c>
      <c r="Q184" s="60">
        <f>IF(SUM('Control Sample Data'!E$3:E$98)&gt;10,IF(AND(ISNUMBER('Control Sample Data'!E183),'Control Sample Data'!E183&lt;$B$1, 'Control Sample Data'!E183&gt;0),'Control Sample Data'!E183,$B$1),"")</f>
        <v>19.760000000000002</v>
      </c>
      <c r="R184" s="60">
        <f>IF(SUM('Control Sample Data'!F$3:F$98)&gt;10,IF(AND(ISNUMBER('Control Sample Data'!F183),'Control Sample Data'!F183&lt;$B$1, 'Control Sample Data'!F183&gt;0),'Control Sample Data'!F183,$B$1),"")</f>
        <v>19.899999999999999</v>
      </c>
      <c r="S184" s="60" t="str">
        <f>IF(SUM('Control Sample Data'!G$3:G$98)&gt;10,IF(AND(ISNUMBER('Control Sample Data'!G183),'Control Sample Data'!G183&lt;$B$1, 'Control Sample Data'!G183&gt;0),'Control Sample Data'!G183,$B$1),"")</f>
        <v/>
      </c>
      <c r="T184" s="60" t="str">
        <f>IF(SUM('Control Sample Data'!H$3:H$98)&gt;10,IF(AND(ISNUMBER('Control Sample Data'!H183),'Control Sample Data'!H183&lt;$B$1, 'Control Sample Data'!H183&gt;0),'Control Sample Data'!H183,$B$1),"")</f>
        <v/>
      </c>
      <c r="U184" s="60" t="str">
        <f>IF(SUM('Control Sample Data'!I$3:I$98)&gt;10,IF(AND(ISNUMBER('Control Sample Data'!I183),'Control Sample Data'!I183&lt;$B$1, 'Control Sample Data'!I183&gt;0),'Control Sample Data'!I183,$B$1),"")</f>
        <v/>
      </c>
      <c r="V184" s="60" t="str">
        <f>IF(SUM('Control Sample Data'!J$3:J$98)&gt;10,IF(AND(ISNUMBER('Control Sample Data'!J183),'Control Sample Data'!J183&lt;$B$1, 'Control Sample Data'!J183&gt;0),'Control Sample Data'!J183,$B$1),"")</f>
        <v/>
      </c>
      <c r="W184" s="60" t="str">
        <f>IF(SUM('Control Sample Data'!K$3:K$98)&gt;10,IF(AND(ISNUMBER('Control Sample Data'!K183),'Control Sample Data'!K183&lt;$B$1, 'Control Sample Data'!K183&gt;0),'Control Sample Data'!K183,$B$1),"")</f>
        <v/>
      </c>
      <c r="X184" s="60" t="str">
        <f>IF(SUM('Control Sample Data'!L$3:L$98)&gt;10,IF(AND(ISNUMBER('Control Sample Data'!L183),'Control Sample Data'!L183&lt;$B$1, 'Control Sample Data'!L183&gt;0),'Control Sample Data'!L183,$B$1),"")</f>
        <v/>
      </c>
      <c r="Y184" s="60" t="str">
        <f>IF(SUM('Control Sample Data'!M$3:M$98)&gt;10,IF(AND(ISNUMBER('Control Sample Data'!M183),'Control Sample Data'!M183&lt;$B$1, 'Control Sample Data'!M183&gt;0),'Control Sample Data'!M183,$B$1),"")</f>
        <v/>
      </c>
      <c r="AT184" s="74">
        <f t="shared" si="160"/>
        <v>1.5116666666666703</v>
      </c>
      <c r="AU184" s="74">
        <f t="shared" si="161"/>
        <v>1.4433333333333316</v>
      </c>
      <c r="AV184" s="74">
        <f t="shared" si="162"/>
        <v>1.3866666666666667</v>
      </c>
      <c r="AW184" s="74" t="str">
        <f t="shared" si="163"/>
        <v/>
      </c>
      <c r="AX184" s="74" t="str">
        <f t="shared" si="164"/>
        <v/>
      </c>
      <c r="AY184" s="74" t="str">
        <f t="shared" si="165"/>
        <v/>
      </c>
      <c r="AZ184" s="74" t="str">
        <f t="shared" si="166"/>
        <v/>
      </c>
      <c r="BA184" s="74" t="str">
        <f t="shared" si="167"/>
        <v/>
      </c>
      <c r="BB184" s="74" t="str">
        <f t="shared" si="168"/>
        <v/>
      </c>
      <c r="BC184" s="74" t="str">
        <f t="shared" si="169"/>
        <v/>
      </c>
      <c r="BD184" s="74">
        <f t="shared" si="172"/>
        <v>-4.0466666666666669</v>
      </c>
      <c r="BE184" s="74">
        <f t="shared" si="173"/>
        <v>-4.548333333333332</v>
      </c>
      <c r="BF184" s="74">
        <f t="shared" si="174"/>
        <v>-4.5050000000000026</v>
      </c>
      <c r="BG184" s="74" t="str">
        <f t="shared" si="175"/>
        <v/>
      </c>
      <c r="BH184" s="74" t="str">
        <f t="shared" si="176"/>
        <v/>
      </c>
      <c r="BI184" s="74" t="str">
        <f t="shared" si="177"/>
        <v/>
      </c>
      <c r="BJ184" s="74" t="str">
        <f t="shared" si="178"/>
        <v/>
      </c>
      <c r="BK184" s="74" t="str">
        <f t="shared" si="179"/>
        <v/>
      </c>
      <c r="BL184" s="74" t="str">
        <f t="shared" si="180"/>
        <v/>
      </c>
      <c r="BM184" s="74" t="str">
        <f t="shared" si="181"/>
        <v/>
      </c>
      <c r="BN184" s="62">
        <f t="shared" si="170"/>
        <v>1.4472222222222229</v>
      </c>
      <c r="BO184" s="62">
        <f t="shared" si="171"/>
        <v>-4.3666666666666671</v>
      </c>
      <c r="BP184" s="9">
        <f t="shared" si="140"/>
        <v>0.35070583355358292</v>
      </c>
      <c r="BQ184" s="9">
        <f t="shared" si="141"/>
        <v>0.36771671604648792</v>
      </c>
      <c r="BR184" s="9">
        <f t="shared" si="142"/>
        <v>0.38244742338099791</v>
      </c>
      <c r="BS184" s="9" t="str">
        <f t="shared" si="143"/>
        <v/>
      </c>
      <c r="BT184" s="9" t="str">
        <f t="shared" si="144"/>
        <v/>
      </c>
      <c r="BU184" s="9" t="str">
        <f t="shared" si="145"/>
        <v/>
      </c>
      <c r="BV184" s="9" t="str">
        <f t="shared" si="146"/>
        <v/>
      </c>
      <c r="BW184" s="9" t="str">
        <f t="shared" si="147"/>
        <v/>
      </c>
      <c r="BX184" s="9" t="str">
        <f t="shared" si="148"/>
        <v/>
      </c>
      <c r="BY184" s="9" t="str">
        <f t="shared" si="149"/>
        <v/>
      </c>
      <c r="BZ184" s="9">
        <f t="shared" si="150"/>
        <v>16.526011442390192</v>
      </c>
      <c r="CA184" s="9">
        <f t="shared" si="151"/>
        <v>23.398324710838789</v>
      </c>
      <c r="CB184" s="9">
        <f t="shared" si="152"/>
        <v>22.705973699206162</v>
      </c>
      <c r="CC184" s="9" t="str">
        <f t="shared" si="153"/>
        <v/>
      </c>
      <c r="CD184" s="9" t="str">
        <f t="shared" si="154"/>
        <v/>
      </c>
      <c r="CE184" s="9" t="str">
        <f t="shared" si="155"/>
        <v/>
      </c>
      <c r="CF184" s="9" t="str">
        <f t="shared" si="156"/>
        <v/>
      </c>
      <c r="CG184" s="9" t="str">
        <f t="shared" si="157"/>
        <v/>
      </c>
      <c r="CH184" s="9" t="str">
        <f t="shared" si="158"/>
        <v/>
      </c>
      <c r="CI184" s="9" t="str">
        <f t="shared" si="159"/>
        <v/>
      </c>
    </row>
    <row r="185" spans="1:87">
      <c r="A185" s="188"/>
      <c r="B185" s="57" t="str">
        <f>IF('Gene Table'!D184="","",'Gene Table'!D184)</f>
        <v>HGDC</v>
      </c>
      <c r="C185" s="57" t="s">
        <v>1831</v>
      </c>
      <c r="D185" s="60">
        <f>IF(SUM('Test Sample Data'!D$3:D$98)&gt;10,IF(AND(ISNUMBER('Test Sample Data'!D184),'Test Sample Data'!D184&lt;$B$1, 'Test Sample Data'!D184&gt;0),'Test Sample Data'!D184,$B$1),"")</f>
        <v>20.54</v>
      </c>
      <c r="E185" s="60">
        <f>IF(SUM('Test Sample Data'!E$3:E$98)&gt;10,IF(AND(ISNUMBER('Test Sample Data'!E184),'Test Sample Data'!E184&lt;$B$1, 'Test Sample Data'!E184&gt;0),'Test Sample Data'!E184,$B$1),"")</f>
        <v>20.64</v>
      </c>
      <c r="F185" s="60">
        <f>IF(SUM('Test Sample Data'!F$3:F$98)&gt;10,IF(AND(ISNUMBER('Test Sample Data'!F184),'Test Sample Data'!F184&lt;$B$1, 'Test Sample Data'!F184&gt;0),'Test Sample Data'!F184,$B$1),"")</f>
        <v>20.65</v>
      </c>
      <c r="G185" s="60" t="str">
        <f>IF(SUM('Test Sample Data'!G$3:G$98)&gt;10,IF(AND(ISNUMBER('Test Sample Data'!G184),'Test Sample Data'!G184&lt;$B$1, 'Test Sample Data'!G184&gt;0),'Test Sample Data'!G184,$B$1),"")</f>
        <v/>
      </c>
      <c r="H185" s="60" t="str">
        <f>IF(SUM('Test Sample Data'!H$3:H$98)&gt;10,IF(AND(ISNUMBER('Test Sample Data'!H184),'Test Sample Data'!H184&lt;$B$1, 'Test Sample Data'!H184&gt;0),'Test Sample Data'!H184,$B$1),"")</f>
        <v/>
      </c>
      <c r="I185" s="60" t="str">
        <f>IF(SUM('Test Sample Data'!I$3:I$98)&gt;10,IF(AND(ISNUMBER('Test Sample Data'!I184),'Test Sample Data'!I184&lt;$B$1, 'Test Sample Data'!I184&gt;0),'Test Sample Data'!I184,$B$1),"")</f>
        <v/>
      </c>
      <c r="J185" s="60" t="str">
        <f>IF(SUM('Test Sample Data'!J$3:J$98)&gt;10,IF(AND(ISNUMBER('Test Sample Data'!J184),'Test Sample Data'!J184&lt;$B$1, 'Test Sample Data'!J184&gt;0),'Test Sample Data'!J184,$B$1),"")</f>
        <v/>
      </c>
      <c r="K185" s="60" t="str">
        <f>IF(SUM('Test Sample Data'!K$3:K$98)&gt;10,IF(AND(ISNUMBER('Test Sample Data'!K184),'Test Sample Data'!K184&lt;$B$1, 'Test Sample Data'!K184&gt;0),'Test Sample Data'!K184,$B$1),"")</f>
        <v/>
      </c>
      <c r="L185" s="60" t="str">
        <f>IF(SUM('Test Sample Data'!L$3:L$98)&gt;10,IF(AND(ISNUMBER('Test Sample Data'!L184),'Test Sample Data'!L184&lt;$B$1, 'Test Sample Data'!L184&gt;0),'Test Sample Data'!L184,$B$1),"")</f>
        <v/>
      </c>
      <c r="M185" s="60" t="str">
        <f>IF(SUM('Test Sample Data'!M$3:M$98)&gt;10,IF(AND(ISNUMBER('Test Sample Data'!M184),'Test Sample Data'!M184&lt;$B$1, 'Test Sample Data'!M184&gt;0),'Test Sample Data'!M184,$B$1),"")</f>
        <v/>
      </c>
      <c r="N185" s="60" t="str">
        <f>'Gene Table'!D184</f>
        <v>HGDC</v>
      </c>
      <c r="O185" s="57" t="s">
        <v>1831</v>
      </c>
      <c r="P185" s="60">
        <f>IF(SUM('Control Sample Data'!D$3:D$98)&gt;10,IF(AND(ISNUMBER('Control Sample Data'!D184),'Control Sample Data'!D184&lt;$B$1, 'Control Sample Data'!D184&gt;0),'Control Sample Data'!D184,$B$1),"")</f>
        <v>28</v>
      </c>
      <c r="Q185" s="60">
        <f>IF(SUM('Control Sample Data'!E$3:E$98)&gt;10,IF(AND(ISNUMBER('Control Sample Data'!E184),'Control Sample Data'!E184&lt;$B$1, 'Control Sample Data'!E184&gt;0),'Control Sample Data'!E184,$B$1),"")</f>
        <v>27.94</v>
      </c>
      <c r="R185" s="60">
        <f>IF(SUM('Control Sample Data'!F$3:F$98)&gt;10,IF(AND(ISNUMBER('Control Sample Data'!F184),'Control Sample Data'!F184&lt;$B$1, 'Control Sample Data'!F184&gt;0),'Control Sample Data'!F184,$B$1),"")</f>
        <v>28.17</v>
      </c>
      <c r="S185" s="60" t="str">
        <f>IF(SUM('Control Sample Data'!G$3:G$98)&gt;10,IF(AND(ISNUMBER('Control Sample Data'!G184),'Control Sample Data'!G184&lt;$B$1, 'Control Sample Data'!G184&gt;0),'Control Sample Data'!G184,$B$1),"")</f>
        <v/>
      </c>
      <c r="T185" s="60" t="str">
        <f>IF(SUM('Control Sample Data'!H$3:H$98)&gt;10,IF(AND(ISNUMBER('Control Sample Data'!H184),'Control Sample Data'!H184&lt;$B$1, 'Control Sample Data'!H184&gt;0),'Control Sample Data'!H184,$B$1),"")</f>
        <v/>
      </c>
      <c r="U185" s="60" t="str">
        <f>IF(SUM('Control Sample Data'!I$3:I$98)&gt;10,IF(AND(ISNUMBER('Control Sample Data'!I184),'Control Sample Data'!I184&lt;$B$1, 'Control Sample Data'!I184&gt;0),'Control Sample Data'!I184,$B$1),"")</f>
        <v/>
      </c>
      <c r="V185" s="60" t="str">
        <f>IF(SUM('Control Sample Data'!J$3:J$98)&gt;10,IF(AND(ISNUMBER('Control Sample Data'!J184),'Control Sample Data'!J184&lt;$B$1, 'Control Sample Data'!J184&gt;0),'Control Sample Data'!J184,$B$1),"")</f>
        <v/>
      </c>
      <c r="W185" s="60" t="str">
        <f>IF(SUM('Control Sample Data'!K$3:K$98)&gt;10,IF(AND(ISNUMBER('Control Sample Data'!K184),'Control Sample Data'!K184&lt;$B$1, 'Control Sample Data'!K184&gt;0),'Control Sample Data'!K184,$B$1),"")</f>
        <v/>
      </c>
      <c r="X185" s="60" t="str">
        <f>IF(SUM('Control Sample Data'!L$3:L$98)&gt;10,IF(AND(ISNUMBER('Control Sample Data'!L184),'Control Sample Data'!L184&lt;$B$1, 'Control Sample Data'!L184&gt;0),'Control Sample Data'!L184,$B$1),"")</f>
        <v/>
      </c>
      <c r="Y185" s="60" t="str">
        <f>IF(SUM('Control Sample Data'!M$3:M$98)&gt;10,IF(AND(ISNUMBER('Control Sample Data'!M184),'Control Sample Data'!M184&lt;$B$1, 'Control Sample Data'!M184&gt;0),'Control Sample Data'!M184,$B$1),"")</f>
        <v/>
      </c>
      <c r="AT185" s="74">
        <f t="shared" si="160"/>
        <v>-2.9783333333333317</v>
      </c>
      <c r="AU185" s="74">
        <f t="shared" si="161"/>
        <v>-2.9666666666666686</v>
      </c>
      <c r="AV185" s="74">
        <f t="shared" si="162"/>
        <v>-2.9733333333333363</v>
      </c>
      <c r="AW185" s="74" t="str">
        <f t="shared" si="163"/>
        <v/>
      </c>
      <c r="AX185" s="74" t="str">
        <f t="shared" si="164"/>
        <v/>
      </c>
      <c r="AY185" s="74" t="str">
        <f t="shared" si="165"/>
        <v/>
      </c>
      <c r="AZ185" s="74" t="str">
        <f t="shared" si="166"/>
        <v/>
      </c>
      <c r="BA185" s="74" t="str">
        <f t="shared" si="167"/>
        <v/>
      </c>
      <c r="BB185" s="74" t="str">
        <f t="shared" si="168"/>
        <v/>
      </c>
      <c r="BC185" s="74" t="str">
        <f t="shared" si="169"/>
        <v/>
      </c>
      <c r="BD185" s="74">
        <f t="shared" si="172"/>
        <v>4.2233333333333327</v>
      </c>
      <c r="BE185" s="74">
        <f t="shared" si="173"/>
        <v>3.6316666666666677</v>
      </c>
      <c r="BF185" s="74">
        <f t="shared" si="174"/>
        <v>3.7650000000000006</v>
      </c>
      <c r="BG185" s="74" t="str">
        <f t="shared" si="175"/>
        <v/>
      </c>
      <c r="BH185" s="74" t="str">
        <f t="shared" si="176"/>
        <v/>
      </c>
      <c r="BI185" s="74" t="str">
        <f t="shared" si="177"/>
        <v/>
      </c>
      <c r="BJ185" s="74" t="str">
        <f t="shared" si="178"/>
        <v/>
      </c>
      <c r="BK185" s="74" t="str">
        <f t="shared" si="179"/>
        <v/>
      </c>
      <c r="BL185" s="74" t="str">
        <f t="shared" si="180"/>
        <v/>
      </c>
      <c r="BM185" s="74" t="str">
        <f t="shared" si="181"/>
        <v/>
      </c>
      <c r="BN185" s="62">
        <f t="shared" si="170"/>
        <v>-2.9727777777777789</v>
      </c>
      <c r="BO185" s="62">
        <f t="shared" si="171"/>
        <v>3.8733333333333335</v>
      </c>
      <c r="BP185" s="9">
        <f t="shared" si="140"/>
        <v>7.8807521732120511</v>
      </c>
      <c r="BQ185" s="9">
        <f t="shared" si="141"/>
        <v>7.8172797474739788</v>
      </c>
      <c r="BR185" s="9">
        <f t="shared" si="142"/>
        <v>7.8534868419740516</v>
      </c>
      <c r="BS185" s="9" t="str">
        <f t="shared" si="143"/>
        <v/>
      </c>
      <c r="BT185" s="9" t="str">
        <f t="shared" si="144"/>
        <v/>
      </c>
      <c r="BU185" s="9" t="str">
        <f t="shared" si="145"/>
        <v/>
      </c>
      <c r="BV185" s="9" t="str">
        <f t="shared" si="146"/>
        <v/>
      </c>
      <c r="BW185" s="9" t="str">
        <f t="shared" si="147"/>
        <v/>
      </c>
      <c r="BX185" s="9" t="str">
        <f t="shared" si="148"/>
        <v/>
      </c>
      <c r="BY185" s="9" t="str">
        <f t="shared" si="149"/>
        <v/>
      </c>
      <c r="BZ185" s="9">
        <f t="shared" si="150"/>
        <v>5.3536501185653555E-2</v>
      </c>
      <c r="CA185" s="9">
        <f t="shared" si="151"/>
        <v>8.0678794259527647E-2</v>
      </c>
      <c r="CB185" s="9">
        <f t="shared" si="152"/>
        <v>7.3556671076172933E-2</v>
      </c>
      <c r="CC185" s="9" t="str">
        <f t="shared" si="153"/>
        <v/>
      </c>
      <c r="CD185" s="9" t="str">
        <f t="shared" si="154"/>
        <v/>
      </c>
      <c r="CE185" s="9" t="str">
        <f t="shared" si="155"/>
        <v/>
      </c>
      <c r="CF185" s="9" t="str">
        <f t="shared" si="156"/>
        <v/>
      </c>
      <c r="CG185" s="9" t="str">
        <f t="shared" si="157"/>
        <v/>
      </c>
      <c r="CH185" s="9" t="str">
        <f t="shared" si="158"/>
        <v/>
      </c>
      <c r="CI185" s="9" t="str">
        <f t="shared" si="159"/>
        <v/>
      </c>
    </row>
    <row r="186" spans="1:87">
      <c r="A186" s="188"/>
      <c r="B186" s="57" t="str">
        <f>IF('Gene Table'!D185="","",'Gene Table'!D185)</f>
        <v>NM_002046</v>
      </c>
      <c r="C186" s="57" t="s">
        <v>1832</v>
      </c>
      <c r="D186" s="60">
        <f>IF(SUM('Test Sample Data'!D$3:D$98)&gt;10,IF(AND(ISNUMBER('Test Sample Data'!D185),'Test Sample Data'!D185&lt;$B$1, 'Test Sample Data'!D185&gt;0),'Test Sample Data'!D185,$B$1),"")</f>
        <v>17.989999999999998</v>
      </c>
      <c r="E186" s="60">
        <f>IF(SUM('Test Sample Data'!E$3:E$98)&gt;10,IF(AND(ISNUMBER('Test Sample Data'!E185),'Test Sample Data'!E185&lt;$B$1, 'Test Sample Data'!E185&gt;0),'Test Sample Data'!E185,$B$1),"")</f>
        <v>18.07</v>
      </c>
      <c r="F186" s="60">
        <f>IF(SUM('Test Sample Data'!F$3:F$98)&gt;10,IF(AND(ISNUMBER('Test Sample Data'!F185),'Test Sample Data'!F185&lt;$B$1, 'Test Sample Data'!F185&gt;0),'Test Sample Data'!F185,$B$1),"")</f>
        <v>18.05</v>
      </c>
      <c r="G186" s="60" t="str">
        <f>IF(SUM('Test Sample Data'!G$3:G$98)&gt;10,IF(AND(ISNUMBER('Test Sample Data'!G185),'Test Sample Data'!G185&lt;$B$1, 'Test Sample Data'!G185&gt;0),'Test Sample Data'!G185,$B$1),"")</f>
        <v/>
      </c>
      <c r="H186" s="60" t="str">
        <f>IF(SUM('Test Sample Data'!H$3:H$98)&gt;10,IF(AND(ISNUMBER('Test Sample Data'!H185),'Test Sample Data'!H185&lt;$B$1, 'Test Sample Data'!H185&gt;0),'Test Sample Data'!H185,$B$1),"")</f>
        <v/>
      </c>
      <c r="I186" s="60" t="str">
        <f>IF(SUM('Test Sample Data'!I$3:I$98)&gt;10,IF(AND(ISNUMBER('Test Sample Data'!I185),'Test Sample Data'!I185&lt;$B$1, 'Test Sample Data'!I185&gt;0),'Test Sample Data'!I185,$B$1),"")</f>
        <v/>
      </c>
      <c r="J186" s="60" t="str">
        <f>IF(SUM('Test Sample Data'!J$3:J$98)&gt;10,IF(AND(ISNUMBER('Test Sample Data'!J185),'Test Sample Data'!J185&lt;$B$1, 'Test Sample Data'!J185&gt;0),'Test Sample Data'!J185,$B$1),"")</f>
        <v/>
      </c>
      <c r="K186" s="60" t="str">
        <f>IF(SUM('Test Sample Data'!K$3:K$98)&gt;10,IF(AND(ISNUMBER('Test Sample Data'!K185),'Test Sample Data'!K185&lt;$B$1, 'Test Sample Data'!K185&gt;0),'Test Sample Data'!K185,$B$1),"")</f>
        <v/>
      </c>
      <c r="L186" s="60" t="str">
        <f>IF(SUM('Test Sample Data'!L$3:L$98)&gt;10,IF(AND(ISNUMBER('Test Sample Data'!L185),'Test Sample Data'!L185&lt;$B$1, 'Test Sample Data'!L185&gt;0),'Test Sample Data'!L185,$B$1),"")</f>
        <v/>
      </c>
      <c r="M186" s="60" t="str">
        <f>IF(SUM('Test Sample Data'!M$3:M$98)&gt;10,IF(AND(ISNUMBER('Test Sample Data'!M185),'Test Sample Data'!M185&lt;$B$1, 'Test Sample Data'!M185&gt;0),'Test Sample Data'!M185,$B$1),"")</f>
        <v/>
      </c>
      <c r="N186" s="60" t="str">
        <f>'Gene Table'!D185</f>
        <v>NM_002046</v>
      </c>
      <c r="O186" s="57" t="s">
        <v>1832</v>
      </c>
      <c r="P186" s="60">
        <f>IF(SUM('Control Sample Data'!D$3:D$98)&gt;10,IF(AND(ISNUMBER('Control Sample Data'!D185),'Control Sample Data'!D185&lt;$B$1, 'Control Sample Data'!D185&gt;0),'Control Sample Data'!D185,$B$1),"")</f>
        <v>23.02</v>
      </c>
      <c r="Q186" s="60">
        <f>IF(SUM('Control Sample Data'!E$3:E$98)&gt;10,IF(AND(ISNUMBER('Control Sample Data'!E185),'Control Sample Data'!E185&lt;$B$1, 'Control Sample Data'!E185&gt;0),'Control Sample Data'!E185,$B$1),"")</f>
        <v>23.05</v>
      </c>
      <c r="R186" s="60">
        <f>IF(SUM('Control Sample Data'!F$3:F$98)&gt;10,IF(AND(ISNUMBER('Control Sample Data'!F185),'Control Sample Data'!F185&lt;$B$1, 'Control Sample Data'!F185&gt;0),'Control Sample Data'!F185,$B$1),"")</f>
        <v>23.19</v>
      </c>
      <c r="S186" s="60" t="str">
        <f>IF(SUM('Control Sample Data'!G$3:G$98)&gt;10,IF(AND(ISNUMBER('Control Sample Data'!G185),'Control Sample Data'!G185&lt;$B$1, 'Control Sample Data'!G185&gt;0),'Control Sample Data'!G185,$B$1),"")</f>
        <v/>
      </c>
      <c r="T186" s="60" t="str">
        <f>IF(SUM('Control Sample Data'!H$3:H$98)&gt;10,IF(AND(ISNUMBER('Control Sample Data'!H185),'Control Sample Data'!H185&lt;$B$1, 'Control Sample Data'!H185&gt;0),'Control Sample Data'!H185,$B$1),"")</f>
        <v/>
      </c>
      <c r="U186" s="60" t="str">
        <f>IF(SUM('Control Sample Data'!I$3:I$98)&gt;10,IF(AND(ISNUMBER('Control Sample Data'!I185),'Control Sample Data'!I185&lt;$B$1, 'Control Sample Data'!I185&gt;0),'Control Sample Data'!I185,$B$1),"")</f>
        <v/>
      </c>
      <c r="V186" s="60" t="str">
        <f>IF(SUM('Control Sample Data'!J$3:J$98)&gt;10,IF(AND(ISNUMBER('Control Sample Data'!J185),'Control Sample Data'!J185&lt;$B$1, 'Control Sample Data'!J185&gt;0),'Control Sample Data'!J185,$B$1),"")</f>
        <v/>
      </c>
      <c r="W186" s="60" t="str">
        <f>IF(SUM('Control Sample Data'!K$3:K$98)&gt;10,IF(AND(ISNUMBER('Control Sample Data'!K185),'Control Sample Data'!K185&lt;$B$1, 'Control Sample Data'!K185&gt;0),'Control Sample Data'!K185,$B$1),"")</f>
        <v/>
      </c>
      <c r="X186" s="60" t="str">
        <f>IF(SUM('Control Sample Data'!L$3:L$98)&gt;10,IF(AND(ISNUMBER('Control Sample Data'!L185),'Control Sample Data'!L185&lt;$B$1, 'Control Sample Data'!L185&gt;0),'Control Sample Data'!L185,$B$1),"")</f>
        <v/>
      </c>
      <c r="Y186" s="60" t="str">
        <f>IF(SUM('Control Sample Data'!M$3:M$98)&gt;10,IF(AND(ISNUMBER('Control Sample Data'!M185),'Control Sample Data'!M185&lt;$B$1, 'Control Sample Data'!M185&gt;0),'Control Sample Data'!M185,$B$1),"")</f>
        <v/>
      </c>
      <c r="AT186" s="74">
        <f t="shared" si="160"/>
        <v>-5.5283333333333324</v>
      </c>
      <c r="AU186" s="74">
        <f t="shared" si="161"/>
        <v>-5.5366666666666688</v>
      </c>
      <c r="AV186" s="74">
        <f t="shared" si="162"/>
        <v>-5.5733333333333341</v>
      </c>
      <c r="AW186" s="74" t="str">
        <f t="shared" si="163"/>
        <v/>
      </c>
      <c r="AX186" s="74" t="str">
        <f t="shared" si="164"/>
        <v/>
      </c>
      <c r="AY186" s="74" t="str">
        <f t="shared" si="165"/>
        <v/>
      </c>
      <c r="AZ186" s="74" t="str">
        <f t="shared" si="166"/>
        <v/>
      </c>
      <c r="BA186" s="74" t="str">
        <f t="shared" si="167"/>
        <v/>
      </c>
      <c r="BB186" s="74" t="str">
        <f t="shared" si="168"/>
        <v/>
      </c>
      <c r="BC186" s="74" t="str">
        <f t="shared" si="169"/>
        <v/>
      </c>
      <c r="BD186" s="74">
        <f t="shared" si="172"/>
        <v>-0.75666666666666771</v>
      </c>
      <c r="BE186" s="74">
        <f t="shared" si="173"/>
        <v>-1.2583333333333329</v>
      </c>
      <c r="BF186" s="74">
        <f t="shared" si="174"/>
        <v>-1.2149999999999999</v>
      </c>
      <c r="BG186" s="74" t="str">
        <f t="shared" si="175"/>
        <v/>
      </c>
      <c r="BH186" s="74" t="str">
        <f t="shared" si="176"/>
        <v/>
      </c>
      <c r="BI186" s="74" t="str">
        <f t="shared" si="177"/>
        <v/>
      </c>
      <c r="BJ186" s="74" t="str">
        <f t="shared" si="178"/>
        <v/>
      </c>
      <c r="BK186" s="74" t="str">
        <f t="shared" si="179"/>
        <v/>
      </c>
      <c r="BL186" s="74" t="str">
        <f t="shared" si="180"/>
        <v/>
      </c>
      <c r="BM186" s="74" t="str">
        <f t="shared" si="181"/>
        <v/>
      </c>
      <c r="BN186" s="62">
        <f t="shared" si="170"/>
        <v>-5.5461111111111121</v>
      </c>
      <c r="BO186" s="62">
        <f t="shared" si="171"/>
        <v>-1.0766666666666669</v>
      </c>
      <c r="BP186" s="9">
        <f t="shared" si="140"/>
        <v>46.152386120368675</v>
      </c>
      <c r="BQ186" s="9">
        <f t="shared" si="141"/>
        <v>46.419744173304885</v>
      </c>
      <c r="BR186" s="9">
        <f t="shared" si="142"/>
        <v>47.614640445005918</v>
      </c>
      <c r="BS186" s="9" t="str">
        <f t="shared" si="143"/>
        <v/>
      </c>
      <c r="BT186" s="9" t="str">
        <f t="shared" si="144"/>
        <v/>
      </c>
      <c r="BU186" s="9" t="str">
        <f t="shared" si="145"/>
        <v/>
      </c>
      <c r="BV186" s="9" t="str">
        <f t="shared" si="146"/>
        <v/>
      </c>
      <c r="BW186" s="9" t="str">
        <f t="shared" si="147"/>
        <v/>
      </c>
      <c r="BX186" s="9" t="str">
        <f t="shared" si="148"/>
        <v/>
      </c>
      <c r="BY186" s="9" t="str">
        <f t="shared" si="149"/>
        <v/>
      </c>
      <c r="BZ186" s="9">
        <f t="shared" si="150"/>
        <v>1.6895823473100491</v>
      </c>
      <c r="CA186" s="9">
        <f t="shared" si="151"/>
        <v>2.3921922434748066</v>
      </c>
      <c r="CB186" s="9">
        <f t="shared" si="152"/>
        <v>2.3214078287674398</v>
      </c>
      <c r="CC186" s="9" t="str">
        <f t="shared" si="153"/>
        <v/>
      </c>
      <c r="CD186" s="9" t="str">
        <f t="shared" si="154"/>
        <v/>
      </c>
      <c r="CE186" s="9" t="str">
        <f t="shared" si="155"/>
        <v/>
      </c>
      <c r="CF186" s="9" t="str">
        <f t="shared" si="156"/>
        <v/>
      </c>
      <c r="CG186" s="9" t="str">
        <f t="shared" si="157"/>
        <v/>
      </c>
      <c r="CH186" s="9" t="str">
        <f t="shared" si="158"/>
        <v/>
      </c>
      <c r="CI186" s="9" t="str">
        <f t="shared" si="159"/>
        <v/>
      </c>
    </row>
    <row r="187" spans="1:87">
      <c r="A187" s="188"/>
      <c r="B187" s="57" t="str">
        <f>IF('Gene Table'!D186="","",'Gene Table'!D186)</f>
        <v>NM_001101</v>
      </c>
      <c r="C187" s="57" t="s">
        <v>1833</v>
      </c>
      <c r="D187" s="60">
        <f>IF(SUM('Test Sample Data'!D$3:D$98)&gt;10,IF(AND(ISNUMBER('Test Sample Data'!D186),'Test Sample Data'!D186&lt;$B$1, 'Test Sample Data'!D186&gt;0),'Test Sample Data'!D186,$B$1),"")</f>
        <v>18.39</v>
      </c>
      <c r="E187" s="60">
        <f>IF(SUM('Test Sample Data'!E$3:E$98)&gt;10,IF(AND(ISNUMBER('Test Sample Data'!E186),'Test Sample Data'!E186&lt;$B$1, 'Test Sample Data'!E186&gt;0),'Test Sample Data'!E186,$B$1),"")</f>
        <v>18.41</v>
      </c>
      <c r="F187" s="60">
        <f>IF(SUM('Test Sample Data'!F$3:F$98)&gt;10,IF(AND(ISNUMBER('Test Sample Data'!F186),'Test Sample Data'!F186&lt;$B$1, 'Test Sample Data'!F186&gt;0),'Test Sample Data'!F186,$B$1),"")</f>
        <v>18.440000000000001</v>
      </c>
      <c r="G187" s="60" t="str">
        <f>IF(SUM('Test Sample Data'!G$3:G$98)&gt;10,IF(AND(ISNUMBER('Test Sample Data'!G186),'Test Sample Data'!G186&lt;$B$1, 'Test Sample Data'!G186&gt;0),'Test Sample Data'!G186,$B$1),"")</f>
        <v/>
      </c>
      <c r="H187" s="60" t="str">
        <f>IF(SUM('Test Sample Data'!H$3:H$98)&gt;10,IF(AND(ISNUMBER('Test Sample Data'!H186),'Test Sample Data'!H186&lt;$B$1, 'Test Sample Data'!H186&gt;0),'Test Sample Data'!H186,$B$1),"")</f>
        <v/>
      </c>
      <c r="I187" s="60" t="str">
        <f>IF(SUM('Test Sample Data'!I$3:I$98)&gt;10,IF(AND(ISNUMBER('Test Sample Data'!I186),'Test Sample Data'!I186&lt;$B$1, 'Test Sample Data'!I186&gt;0),'Test Sample Data'!I186,$B$1),"")</f>
        <v/>
      </c>
      <c r="J187" s="60" t="str">
        <f>IF(SUM('Test Sample Data'!J$3:J$98)&gt;10,IF(AND(ISNUMBER('Test Sample Data'!J186),'Test Sample Data'!J186&lt;$B$1, 'Test Sample Data'!J186&gt;0),'Test Sample Data'!J186,$B$1),"")</f>
        <v/>
      </c>
      <c r="K187" s="60" t="str">
        <f>IF(SUM('Test Sample Data'!K$3:K$98)&gt;10,IF(AND(ISNUMBER('Test Sample Data'!K186),'Test Sample Data'!K186&lt;$B$1, 'Test Sample Data'!K186&gt;0),'Test Sample Data'!K186,$B$1),"")</f>
        <v/>
      </c>
      <c r="L187" s="60" t="str">
        <f>IF(SUM('Test Sample Data'!L$3:L$98)&gt;10,IF(AND(ISNUMBER('Test Sample Data'!L186),'Test Sample Data'!L186&lt;$B$1, 'Test Sample Data'!L186&gt;0),'Test Sample Data'!L186,$B$1),"")</f>
        <v/>
      </c>
      <c r="M187" s="60" t="str">
        <f>IF(SUM('Test Sample Data'!M$3:M$98)&gt;10,IF(AND(ISNUMBER('Test Sample Data'!M186),'Test Sample Data'!M186&lt;$B$1, 'Test Sample Data'!M186&gt;0),'Test Sample Data'!M186,$B$1),"")</f>
        <v/>
      </c>
      <c r="N187" s="60" t="str">
        <f>'Gene Table'!D186</f>
        <v>NM_001101</v>
      </c>
      <c r="O187" s="57" t="s">
        <v>1833</v>
      </c>
      <c r="P187" s="60">
        <f>IF(SUM('Control Sample Data'!D$3:D$98)&gt;10,IF(AND(ISNUMBER('Control Sample Data'!D186),'Control Sample Data'!D186&lt;$B$1, 'Control Sample Data'!D186&gt;0),'Control Sample Data'!D186,$B$1),"")</f>
        <v>21.06</v>
      </c>
      <c r="Q187" s="60">
        <f>IF(SUM('Control Sample Data'!E$3:E$98)&gt;10,IF(AND(ISNUMBER('Control Sample Data'!E186),'Control Sample Data'!E186&lt;$B$1, 'Control Sample Data'!E186&gt;0),'Control Sample Data'!E186,$B$1),"")</f>
        <v>21.09</v>
      </c>
      <c r="R187" s="60">
        <f>IF(SUM('Control Sample Data'!F$3:F$98)&gt;10,IF(AND(ISNUMBER('Control Sample Data'!F186),'Control Sample Data'!F186&lt;$B$1, 'Control Sample Data'!F186&gt;0),'Control Sample Data'!F186,$B$1),"")</f>
        <v>21.17</v>
      </c>
      <c r="S187" s="60" t="str">
        <f>IF(SUM('Control Sample Data'!G$3:G$98)&gt;10,IF(AND(ISNUMBER('Control Sample Data'!G186),'Control Sample Data'!G186&lt;$B$1, 'Control Sample Data'!G186&gt;0),'Control Sample Data'!G186,$B$1),"")</f>
        <v/>
      </c>
      <c r="T187" s="60" t="str">
        <f>IF(SUM('Control Sample Data'!H$3:H$98)&gt;10,IF(AND(ISNUMBER('Control Sample Data'!H186),'Control Sample Data'!H186&lt;$B$1, 'Control Sample Data'!H186&gt;0),'Control Sample Data'!H186,$B$1),"")</f>
        <v/>
      </c>
      <c r="U187" s="60" t="str">
        <f>IF(SUM('Control Sample Data'!I$3:I$98)&gt;10,IF(AND(ISNUMBER('Control Sample Data'!I186),'Control Sample Data'!I186&lt;$B$1, 'Control Sample Data'!I186&gt;0),'Control Sample Data'!I186,$B$1),"")</f>
        <v/>
      </c>
      <c r="V187" s="60" t="str">
        <f>IF(SUM('Control Sample Data'!J$3:J$98)&gt;10,IF(AND(ISNUMBER('Control Sample Data'!J186),'Control Sample Data'!J186&lt;$B$1, 'Control Sample Data'!J186&gt;0),'Control Sample Data'!J186,$B$1),"")</f>
        <v/>
      </c>
      <c r="W187" s="60" t="str">
        <f>IF(SUM('Control Sample Data'!K$3:K$98)&gt;10,IF(AND(ISNUMBER('Control Sample Data'!K186),'Control Sample Data'!K186&lt;$B$1, 'Control Sample Data'!K186&gt;0),'Control Sample Data'!K186,$B$1),"")</f>
        <v/>
      </c>
      <c r="X187" s="60" t="str">
        <f>IF(SUM('Control Sample Data'!L$3:L$98)&gt;10,IF(AND(ISNUMBER('Control Sample Data'!L186),'Control Sample Data'!L186&lt;$B$1, 'Control Sample Data'!L186&gt;0),'Control Sample Data'!L186,$B$1),"")</f>
        <v/>
      </c>
      <c r="Y187" s="60" t="str">
        <f>IF(SUM('Control Sample Data'!M$3:M$98)&gt;10,IF(AND(ISNUMBER('Control Sample Data'!M186),'Control Sample Data'!M186&lt;$B$1, 'Control Sample Data'!M186&gt;0),'Control Sample Data'!M186,$B$1),"")</f>
        <v/>
      </c>
      <c r="AT187" s="74">
        <f t="shared" si="160"/>
        <v>-5.1283333333333303</v>
      </c>
      <c r="AU187" s="74">
        <f t="shared" si="161"/>
        <v>-5.196666666666669</v>
      </c>
      <c r="AV187" s="74">
        <f t="shared" si="162"/>
        <v>-5.1833333333333336</v>
      </c>
      <c r="AW187" s="74" t="str">
        <f t="shared" si="163"/>
        <v/>
      </c>
      <c r="AX187" s="74" t="str">
        <f t="shared" si="164"/>
        <v/>
      </c>
      <c r="AY187" s="74" t="str">
        <f t="shared" si="165"/>
        <v/>
      </c>
      <c r="AZ187" s="74" t="str">
        <f t="shared" si="166"/>
        <v/>
      </c>
      <c r="BA187" s="74" t="str">
        <f t="shared" si="167"/>
        <v/>
      </c>
      <c r="BB187" s="74" t="str">
        <f t="shared" si="168"/>
        <v/>
      </c>
      <c r="BC187" s="74" t="str">
        <f t="shared" si="169"/>
        <v/>
      </c>
      <c r="BD187" s="74">
        <f t="shared" si="172"/>
        <v>-2.7166666666666686</v>
      </c>
      <c r="BE187" s="74">
        <f t="shared" si="173"/>
        <v>-3.2183333333333337</v>
      </c>
      <c r="BF187" s="74">
        <f t="shared" si="174"/>
        <v>-3.2349999999999994</v>
      </c>
      <c r="BG187" s="74" t="str">
        <f t="shared" si="175"/>
        <v/>
      </c>
      <c r="BH187" s="74" t="str">
        <f t="shared" si="176"/>
        <v/>
      </c>
      <c r="BI187" s="74" t="str">
        <f t="shared" si="177"/>
        <v/>
      </c>
      <c r="BJ187" s="74" t="str">
        <f t="shared" si="178"/>
        <v/>
      </c>
      <c r="BK187" s="74" t="str">
        <f t="shared" si="179"/>
        <v/>
      </c>
      <c r="BL187" s="74" t="str">
        <f t="shared" si="180"/>
        <v/>
      </c>
      <c r="BM187" s="74" t="str">
        <f t="shared" si="181"/>
        <v/>
      </c>
      <c r="BN187" s="62">
        <f t="shared" si="170"/>
        <v>-5.1694444444444443</v>
      </c>
      <c r="BO187" s="62">
        <f t="shared" si="171"/>
        <v>-3.0566666666666671</v>
      </c>
      <c r="BP187" s="9">
        <f t="shared" si="140"/>
        <v>34.976968113313632</v>
      </c>
      <c r="BQ187" s="9">
        <f t="shared" si="141"/>
        <v>36.673515583040157</v>
      </c>
      <c r="BR187" s="9">
        <f t="shared" si="142"/>
        <v>36.336141730268082</v>
      </c>
      <c r="BS187" s="9" t="str">
        <f t="shared" si="143"/>
        <v/>
      </c>
      <c r="BT187" s="9" t="str">
        <f t="shared" si="144"/>
        <v/>
      </c>
      <c r="BU187" s="9" t="str">
        <f t="shared" si="145"/>
        <v/>
      </c>
      <c r="BV187" s="9" t="str">
        <f t="shared" si="146"/>
        <v/>
      </c>
      <c r="BW187" s="9" t="str">
        <f t="shared" si="147"/>
        <v/>
      </c>
      <c r="BX187" s="9" t="str">
        <f t="shared" si="148"/>
        <v/>
      </c>
      <c r="BY187" s="9" t="str">
        <f t="shared" si="149"/>
        <v/>
      </c>
      <c r="BZ187" s="9">
        <f t="shared" si="150"/>
        <v>6.5735225166863298</v>
      </c>
      <c r="CA187" s="9">
        <f t="shared" si="151"/>
        <v>9.3071104831082661</v>
      </c>
      <c r="CB187" s="9">
        <f t="shared" si="152"/>
        <v>9.4152538977501337</v>
      </c>
      <c r="CC187" s="9" t="str">
        <f t="shared" si="153"/>
        <v/>
      </c>
      <c r="CD187" s="9" t="str">
        <f t="shared" si="154"/>
        <v/>
      </c>
      <c r="CE187" s="9" t="str">
        <f t="shared" si="155"/>
        <v/>
      </c>
      <c r="CF187" s="9" t="str">
        <f t="shared" si="156"/>
        <v/>
      </c>
      <c r="CG187" s="9" t="str">
        <f t="shared" si="157"/>
        <v/>
      </c>
      <c r="CH187" s="9" t="str">
        <f t="shared" si="158"/>
        <v/>
      </c>
      <c r="CI187" s="9" t="str">
        <f t="shared" si="159"/>
        <v/>
      </c>
    </row>
    <row r="188" spans="1:87">
      <c r="A188" s="188"/>
      <c r="B188" s="57" t="str">
        <f>IF('Gene Table'!D187="","",'Gene Table'!D187)</f>
        <v>NM_004048</v>
      </c>
      <c r="C188" s="57" t="s">
        <v>1834</v>
      </c>
      <c r="D188" s="60">
        <f>IF(SUM('Test Sample Data'!D$3:D$98)&gt;10,IF(AND(ISNUMBER('Test Sample Data'!D187),'Test Sample Data'!D187&lt;$B$1, 'Test Sample Data'!D187&gt;0),'Test Sample Data'!D187,$B$1),"")</f>
        <v>35</v>
      </c>
      <c r="E188" s="60">
        <f>IF(SUM('Test Sample Data'!E$3:E$98)&gt;10,IF(AND(ISNUMBER('Test Sample Data'!E187),'Test Sample Data'!E187&lt;$B$1, 'Test Sample Data'!E187&gt;0),'Test Sample Data'!E187,$B$1),"")</f>
        <v>35</v>
      </c>
      <c r="F188" s="60">
        <f>IF(SUM('Test Sample Data'!F$3:F$98)&gt;10,IF(AND(ISNUMBER('Test Sample Data'!F187),'Test Sample Data'!F187&lt;$B$1, 'Test Sample Data'!F187&gt;0),'Test Sample Data'!F187,$B$1),"")</f>
        <v>35</v>
      </c>
      <c r="G188" s="60" t="str">
        <f>IF(SUM('Test Sample Data'!G$3:G$98)&gt;10,IF(AND(ISNUMBER('Test Sample Data'!G187),'Test Sample Data'!G187&lt;$B$1, 'Test Sample Data'!G187&gt;0),'Test Sample Data'!G187,$B$1),"")</f>
        <v/>
      </c>
      <c r="H188" s="60" t="str">
        <f>IF(SUM('Test Sample Data'!H$3:H$98)&gt;10,IF(AND(ISNUMBER('Test Sample Data'!H187),'Test Sample Data'!H187&lt;$B$1, 'Test Sample Data'!H187&gt;0),'Test Sample Data'!H187,$B$1),"")</f>
        <v/>
      </c>
      <c r="I188" s="60" t="str">
        <f>IF(SUM('Test Sample Data'!I$3:I$98)&gt;10,IF(AND(ISNUMBER('Test Sample Data'!I187),'Test Sample Data'!I187&lt;$B$1, 'Test Sample Data'!I187&gt;0),'Test Sample Data'!I187,$B$1),"")</f>
        <v/>
      </c>
      <c r="J188" s="60" t="str">
        <f>IF(SUM('Test Sample Data'!J$3:J$98)&gt;10,IF(AND(ISNUMBER('Test Sample Data'!J187),'Test Sample Data'!J187&lt;$B$1, 'Test Sample Data'!J187&gt;0),'Test Sample Data'!J187,$B$1),"")</f>
        <v/>
      </c>
      <c r="K188" s="60" t="str">
        <f>IF(SUM('Test Sample Data'!K$3:K$98)&gt;10,IF(AND(ISNUMBER('Test Sample Data'!K187),'Test Sample Data'!K187&lt;$B$1, 'Test Sample Data'!K187&gt;0),'Test Sample Data'!K187,$B$1),"")</f>
        <v/>
      </c>
      <c r="L188" s="60" t="str">
        <f>IF(SUM('Test Sample Data'!L$3:L$98)&gt;10,IF(AND(ISNUMBER('Test Sample Data'!L187),'Test Sample Data'!L187&lt;$B$1, 'Test Sample Data'!L187&gt;0),'Test Sample Data'!L187,$B$1),"")</f>
        <v/>
      </c>
      <c r="M188" s="60" t="str">
        <f>IF(SUM('Test Sample Data'!M$3:M$98)&gt;10,IF(AND(ISNUMBER('Test Sample Data'!M187),'Test Sample Data'!M187&lt;$B$1, 'Test Sample Data'!M187&gt;0),'Test Sample Data'!M187,$B$1),"")</f>
        <v/>
      </c>
      <c r="N188" s="60" t="str">
        <f>'Gene Table'!D187</f>
        <v>NM_004048</v>
      </c>
      <c r="O188" s="57" t="s">
        <v>1834</v>
      </c>
      <c r="P188" s="60">
        <f>IF(SUM('Control Sample Data'!D$3:D$98)&gt;10,IF(AND(ISNUMBER('Control Sample Data'!D187),'Control Sample Data'!D187&lt;$B$1, 'Control Sample Data'!D187&gt;0),'Control Sample Data'!D187,$B$1),"")</f>
        <v>20.260000000000002</v>
      </c>
      <c r="Q188" s="60">
        <f>IF(SUM('Control Sample Data'!E$3:E$98)&gt;10,IF(AND(ISNUMBER('Control Sample Data'!E187),'Control Sample Data'!E187&lt;$B$1, 'Control Sample Data'!E187&gt;0),'Control Sample Data'!E187,$B$1),"")</f>
        <v>20.329999999999998</v>
      </c>
      <c r="R188" s="60">
        <f>IF(SUM('Control Sample Data'!F$3:F$98)&gt;10,IF(AND(ISNUMBER('Control Sample Data'!F187),'Control Sample Data'!F187&lt;$B$1, 'Control Sample Data'!F187&gt;0),'Control Sample Data'!F187,$B$1),"")</f>
        <v>20.45</v>
      </c>
      <c r="S188" s="60" t="str">
        <f>IF(SUM('Control Sample Data'!G$3:G$98)&gt;10,IF(AND(ISNUMBER('Control Sample Data'!G187),'Control Sample Data'!G187&lt;$B$1, 'Control Sample Data'!G187&gt;0),'Control Sample Data'!G187,$B$1),"")</f>
        <v/>
      </c>
      <c r="T188" s="60" t="str">
        <f>IF(SUM('Control Sample Data'!H$3:H$98)&gt;10,IF(AND(ISNUMBER('Control Sample Data'!H187),'Control Sample Data'!H187&lt;$B$1, 'Control Sample Data'!H187&gt;0),'Control Sample Data'!H187,$B$1),"")</f>
        <v/>
      </c>
      <c r="U188" s="60" t="str">
        <f>IF(SUM('Control Sample Data'!I$3:I$98)&gt;10,IF(AND(ISNUMBER('Control Sample Data'!I187),'Control Sample Data'!I187&lt;$B$1, 'Control Sample Data'!I187&gt;0),'Control Sample Data'!I187,$B$1),"")</f>
        <v/>
      </c>
      <c r="V188" s="60" t="str">
        <f>IF(SUM('Control Sample Data'!J$3:J$98)&gt;10,IF(AND(ISNUMBER('Control Sample Data'!J187),'Control Sample Data'!J187&lt;$B$1, 'Control Sample Data'!J187&gt;0),'Control Sample Data'!J187,$B$1),"")</f>
        <v/>
      </c>
      <c r="W188" s="60" t="str">
        <f>IF(SUM('Control Sample Data'!K$3:K$98)&gt;10,IF(AND(ISNUMBER('Control Sample Data'!K187),'Control Sample Data'!K187&lt;$B$1, 'Control Sample Data'!K187&gt;0),'Control Sample Data'!K187,$B$1),"")</f>
        <v/>
      </c>
      <c r="X188" s="60" t="str">
        <f>IF(SUM('Control Sample Data'!L$3:L$98)&gt;10,IF(AND(ISNUMBER('Control Sample Data'!L187),'Control Sample Data'!L187&lt;$B$1, 'Control Sample Data'!L187&gt;0),'Control Sample Data'!L187,$B$1),"")</f>
        <v/>
      </c>
      <c r="Y188" s="60" t="str">
        <f>IF(SUM('Control Sample Data'!M$3:M$98)&gt;10,IF(AND(ISNUMBER('Control Sample Data'!M187),'Control Sample Data'!M187&lt;$B$1, 'Control Sample Data'!M187&gt;0),'Control Sample Data'!M187,$B$1),"")</f>
        <v/>
      </c>
      <c r="AT188" s="74">
        <f t="shared" si="160"/>
        <v>11.481666666666669</v>
      </c>
      <c r="AU188" s="74">
        <f t="shared" si="161"/>
        <v>11.393333333333331</v>
      </c>
      <c r="AV188" s="74">
        <f t="shared" si="162"/>
        <v>11.376666666666665</v>
      </c>
      <c r="AW188" s="74" t="str">
        <f t="shared" si="163"/>
        <v/>
      </c>
      <c r="AX188" s="74" t="str">
        <f t="shared" si="164"/>
        <v/>
      </c>
      <c r="AY188" s="74" t="str">
        <f t="shared" si="165"/>
        <v/>
      </c>
      <c r="AZ188" s="74" t="str">
        <f t="shared" si="166"/>
        <v/>
      </c>
      <c r="BA188" s="74" t="str">
        <f t="shared" si="167"/>
        <v/>
      </c>
      <c r="BB188" s="74" t="str">
        <f t="shared" si="168"/>
        <v/>
      </c>
      <c r="BC188" s="74" t="str">
        <f t="shared" si="169"/>
        <v/>
      </c>
      <c r="BD188" s="74">
        <f t="shared" si="172"/>
        <v>-3.5166666666666657</v>
      </c>
      <c r="BE188" s="74">
        <f t="shared" si="173"/>
        <v>-3.9783333333333353</v>
      </c>
      <c r="BF188" s="74">
        <f t="shared" si="174"/>
        <v>-3.9550000000000018</v>
      </c>
      <c r="BG188" s="74" t="str">
        <f t="shared" si="175"/>
        <v/>
      </c>
      <c r="BH188" s="74" t="str">
        <f t="shared" si="176"/>
        <v/>
      </c>
      <c r="BI188" s="74" t="str">
        <f t="shared" si="177"/>
        <v/>
      </c>
      <c r="BJ188" s="74" t="str">
        <f t="shared" si="178"/>
        <v/>
      </c>
      <c r="BK188" s="74" t="str">
        <f t="shared" si="179"/>
        <v/>
      </c>
      <c r="BL188" s="74" t="str">
        <f t="shared" si="180"/>
        <v/>
      </c>
      <c r="BM188" s="74" t="str">
        <f t="shared" si="181"/>
        <v/>
      </c>
      <c r="BN188" s="62">
        <f t="shared" si="170"/>
        <v>11.417222222222222</v>
      </c>
      <c r="BO188" s="62">
        <f t="shared" si="171"/>
        <v>-3.8166666666666678</v>
      </c>
      <c r="BP188" s="9">
        <f t="shared" si="140"/>
        <v>3.4968252794380589E-4</v>
      </c>
      <c r="BQ188" s="9">
        <f t="shared" si="141"/>
        <v>3.7176193167291906E-4</v>
      </c>
      <c r="BR188" s="9">
        <f t="shared" si="142"/>
        <v>3.7608159724451947E-4</v>
      </c>
      <c r="BS188" s="9" t="str">
        <f t="shared" si="143"/>
        <v/>
      </c>
      <c r="BT188" s="9" t="str">
        <f t="shared" si="144"/>
        <v/>
      </c>
      <c r="BU188" s="9" t="str">
        <f t="shared" si="145"/>
        <v/>
      </c>
      <c r="BV188" s="9" t="str">
        <f t="shared" si="146"/>
        <v/>
      </c>
      <c r="BW188" s="9" t="str">
        <f t="shared" si="147"/>
        <v/>
      </c>
      <c r="BX188" s="9" t="str">
        <f t="shared" si="148"/>
        <v/>
      </c>
      <c r="BY188" s="9" t="str">
        <f t="shared" si="149"/>
        <v/>
      </c>
      <c r="BZ188" s="9">
        <f t="shared" si="150"/>
        <v>11.445167459482059</v>
      </c>
      <c r="CA188" s="9">
        <f t="shared" si="151"/>
        <v>15.761504346424138</v>
      </c>
      <c r="CB188" s="9">
        <f t="shared" si="152"/>
        <v>15.508637070961061</v>
      </c>
      <c r="CC188" s="9" t="str">
        <f t="shared" si="153"/>
        <v/>
      </c>
      <c r="CD188" s="9" t="str">
        <f t="shared" si="154"/>
        <v/>
      </c>
      <c r="CE188" s="9" t="str">
        <f t="shared" si="155"/>
        <v/>
      </c>
      <c r="CF188" s="9" t="str">
        <f t="shared" si="156"/>
        <v/>
      </c>
      <c r="CG188" s="9" t="str">
        <f t="shared" si="157"/>
        <v/>
      </c>
      <c r="CH188" s="9" t="str">
        <f t="shared" si="158"/>
        <v/>
      </c>
      <c r="CI188" s="9" t="str">
        <f t="shared" si="159"/>
        <v/>
      </c>
    </row>
    <row r="189" spans="1:87">
      <c r="A189" s="188"/>
      <c r="B189" s="57" t="str">
        <f>IF('Gene Table'!D188="","",'Gene Table'!D188)</f>
        <v>NM_012423</v>
      </c>
      <c r="C189" s="57" t="s">
        <v>1835</v>
      </c>
      <c r="D189" s="60">
        <f>IF(SUM('Test Sample Data'!D$3:D$98)&gt;10,IF(AND(ISNUMBER('Test Sample Data'!D188),'Test Sample Data'!D188&lt;$B$1, 'Test Sample Data'!D188&gt;0),'Test Sample Data'!D188,$B$1),"")</f>
        <v>23.24</v>
      </c>
      <c r="E189" s="60">
        <f>IF(SUM('Test Sample Data'!E$3:E$98)&gt;10,IF(AND(ISNUMBER('Test Sample Data'!E188),'Test Sample Data'!E188&lt;$B$1, 'Test Sample Data'!E188&gt;0),'Test Sample Data'!E188,$B$1),"")</f>
        <v>23.35</v>
      </c>
      <c r="F189" s="60">
        <f>IF(SUM('Test Sample Data'!F$3:F$98)&gt;10,IF(AND(ISNUMBER('Test Sample Data'!F188),'Test Sample Data'!F188&lt;$B$1, 'Test Sample Data'!F188&gt;0),'Test Sample Data'!F188,$B$1),"")</f>
        <v>23.42</v>
      </c>
      <c r="G189" s="60" t="str">
        <f>IF(SUM('Test Sample Data'!G$3:G$98)&gt;10,IF(AND(ISNUMBER('Test Sample Data'!G188),'Test Sample Data'!G188&lt;$B$1, 'Test Sample Data'!G188&gt;0),'Test Sample Data'!G188,$B$1),"")</f>
        <v/>
      </c>
      <c r="H189" s="60" t="str">
        <f>IF(SUM('Test Sample Data'!H$3:H$98)&gt;10,IF(AND(ISNUMBER('Test Sample Data'!H188),'Test Sample Data'!H188&lt;$B$1, 'Test Sample Data'!H188&gt;0),'Test Sample Data'!H188,$B$1),"")</f>
        <v/>
      </c>
      <c r="I189" s="60" t="str">
        <f>IF(SUM('Test Sample Data'!I$3:I$98)&gt;10,IF(AND(ISNUMBER('Test Sample Data'!I188),'Test Sample Data'!I188&lt;$B$1, 'Test Sample Data'!I188&gt;0),'Test Sample Data'!I188,$B$1),"")</f>
        <v/>
      </c>
      <c r="J189" s="60" t="str">
        <f>IF(SUM('Test Sample Data'!J$3:J$98)&gt;10,IF(AND(ISNUMBER('Test Sample Data'!J188),'Test Sample Data'!J188&lt;$B$1, 'Test Sample Data'!J188&gt;0),'Test Sample Data'!J188,$B$1),"")</f>
        <v/>
      </c>
      <c r="K189" s="60" t="str">
        <f>IF(SUM('Test Sample Data'!K$3:K$98)&gt;10,IF(AND(ISNUMBER('Test Sample Data'!K188),'Test Sample Data'!K188&lt;$B$1, 'Test Sample Data'!K188&gt;0),'Test Sample Data'!K188,$B$1),"")</f>
        <v/>
      </c>
      <c r="L189" s="60" t="str">
        <f>IF(SUM('Test Sample Data'!L$3:L$98)&gt;10,IF(AND(ISNUMBER('Test Sample Data'!L188),'Test Sample Data'!L188&lt;$B$1, 'Test Sample Data'!L188&gt;0),'Test Sample Data'!L188,$B$1),"")</f>
        <v/>
      </c>
      <c r="M189" s="60" t="str">
        <f>IF(SUM('Test Sample Data'!M$3:M$98)&gt;10,IF(AND(ISNUMBER('Test Sample Data'!M188),'Test Sample Data'!M188&lt;$B$1, 'Test Sample Data'!M188&gt;0),'Test Sample Data'!M188,$B$1),"")</f>
        <v/>
      </c>
      <c r="N189" s="60" t="str">
        <f>'Gene Table'!D188</f>
        <v>NM_012423</v>
      </c>
      <c r="O189" s="57" t="s">
        <v>1835</v>
      </c>
      <c r="P189" s="60">
        <f>IF(SUM('Control Sample Data'!D$3:D$98)&gt;10,IF(AND(ISNUMBER('Control Sample Data'!D188),'Control Sample Data'!D188&lt;$B$1, 'Control Sample Data'!D188&gt;0),'Control Sample Data'!D188,$B$1),"")</f>
        <v>32</v>
      </c>
      <c r="Q189" s="60">
        <f>IF(SUM('Control Sample Data'!E$3:E$98)&gt;10,IF(AND(ISNUMBER('Control Sample Data'!E188),'Control Sample Data'!E188&lt;$B$1, 'Control Sample Data'!E188&gt;0),'Control Sample Data'!E188,$B$1),"")</f>
        <v>35</v>
      </c>
      <c r="R189" s="60">
        <f>IF(SUM('Control Sample Data'!F$3:F$98)&gt;10,IF(AND(ISNUMBER('Control Sample Data'!F188),'Control Sample Data'!F188&lt;$B$1, 'Control Sample Data'!F188&gt;0),'Control Sample Data'!F188,$B$1),"")</f>
        <v>35</v>
      </c>
      <c r="S189" s="60" t="str">
        <f>IF(SUM('Control Sample Data'!G$3:G$98)&gt;10,IF(AND(ISNUMBER('Control Sample Data'!G188),'Control Sample Data'!G188&lt;$B$1, 'Control Sample Data'!G188&gt;0),'Control Sample Data'!G188,$B$1),"")</f>
        <v/>
      </c>
      <c r="T189" s="60" t="str">
        <f>IF(SUM('Control Sample Data'!H$3:H$98)&gt;10,IF(AND(ISNUMBER('Control Sample Data'!H188),'Control Sample Data'!H188&lt;$B$1, 'Control Sample Data'!H188&gt;0),'Control Sample Data'!H188,$B$1),"")</f>
        <v/>
      </c>
      <c r="U189" s="60" t="str">
        <f>IF(SUM('Control Sample Data'!I$3:I$98)&gt;10,IF(AND(ISNUMBER('Control Sample Data'!I188),'Control Sample Data'!I188&lt;$B$1, 'Control Sample Data'!I188&gt;0),'Control Sample Data'!I188,$B$1),"")</f>
        <v/>
      </c>
      <c r="V189" s="60" t="str">
        <f>IF(SUM('Control Sample Data'!J$3:J$98)&gt;10,IF(AND(ISNUMBER('Control Sample Data'!J188),'Control Sample Data'!J188&lt;$B$1, 'Control Sample Data'!J188&gt;0),'Control Sample Data'!J188,$B$1),"")</f>
        <v/>
      </c>
      <c r="W189" s="60" t="str">
        <f>IF(SUM('Control Sample Data'!K$3:K$98)&gt;10,IF(AND(ISNUMBER('Control Sample Data'!K188),'Control Sample Data'!K188&lt;$B$1, 'Control Sample Data'!K188&gt;0),'Control Sample Data'!K188,$B$1),"")</f>
        <v/>
      </c>
      <c r="X189" s="60" t="str">
        <f>IF(SUM('Control Sample Data'!L$3:L$98)&gt;10,IF(AND(ISNUMBER('Control Sample Data'!L188),'Control Sample Data'!L188&lt;$B$1, 'Control Sample Data'!L188&gt;0),'Control Sample Data'!L188,$B$1),"")</f>
        <v/>
      </c>
      <c r="Y189" s="60" t="str">
        <f>IF(SUM('Control Sample Data'!M$3:M$98)&gt;10,IF(AND(ISNUMBER('Control Sample Data'!M188),'Control Sample Data'!M188&lt;$B$1, 'Control Sample Data'!M188&gt;0),'Control Sample Data'!M188,$B$1),"")</f>
        <v/>
      </c>
      <c r="AT189" s="74">
        <f t="shared" si="160"/>
        <v>-0.27833333333333243</v>
      </c>
      <c r="AU189" s="74">
        <f t="shared" si="161"/>
        <v>-0.25666666666666771</v>
      </c>
      <c r="AV189" s="74">
        <f t="shared" si="162"/>
        <v>-0.20333333333333314</v>
      </c>
      <c r="AW189" s="74" t="str">
        <f t="shared" si="163"/>
        <v/>
      </c>
      <c r="AX189" s="74" t="str">
        <f t="shared" si="164"/>
        <v/>
      </c>
      <c r="AY189" s="74" t="str">
        <f t="shared" si="165"/>
        <v/>
      </c>
      <c r="AZ189" s="74" t="str">
        <f t="shared" si="166"/>
        <v/>
      </c>
      <c r="BA189" s="74" t="str">
        <f t="shared" si="167"/>
        <v/>
      </c>
      <c r="BB189" s="74" t="str">
        <f t="shared" si="168"/>
        <v/>
      </c>
      <c r="BC189" s="74" t="str">
        <f t="shared" si="169"/>
        <v/>
      </c>
      <c r="BD189" s="74">
        <f t="shared" si="172"/>
        <v>8.2233333333333327</v>
      </c>
      <c r="BE189" s="74">
        <f t="shared" si="173"/>
        <v>10.691666666666666</v>
      </c>
      <c r="BF189" s="74">
        <f t="shared" si="174"/>
        <v>10.594999999999999</v>
      </c>
      <c r="BG189" s="74" t="str">
        <f t="shared" si="175"/>
        <v/>
      </c>
      <c r="BH189" s="74" t="str">
        <f t="shared" si="176"/>
        <v/>
      </c>
      <c r="BI189" s="74" t="str">
        <f t="shared" si="177"/>
        <v/>
      </c>
      <c r="BJ189" s="74" t="str">
        <f t="shared" si="178"/>
        <v/>
      </c>
      <c r="BK189" s="74" t="str">
        <f t="shared" si="179"/>
        <v/>
      </c>
      <c r="BL189" s="74" t="str">
        <f t="shared" si="180"/>
        <v/>
      </c>
      <c r="BM189" s="74" t="str">
        <f t="shared" si="181"/>
        <v/>
      </c>
      <c r="BN189" s="62">
        <f t="shared" si="170"/>
        <v>-0.24611111111111109</v>
      </c>
      <c r="BO189" s="62">
        <f t="shared" si="171"/>
        <v>9.836666666666666</v>
      </c>
      <c r="BP189" s="9">
        <f t="shared" si="140"/>
        <v>1.2127930013757287</v>
      </c>
      <c r="BQ189" s="9">
        <f t="shared" si="141"/>
        <v>1.1947151351560203</v>
      </c>
      <c r="BR189" s="9">
        <f t="shared" si="142"/>
        <v>1.1513554801999808</v>
      </c>
      <c r="BS189" s="9" t="str">
        <f t="shared" si="143"/>
        <v/>
      </c>
      <c r="BT189" s="9" t="str">
        <f t="shared" si="144"/>
        <v/>
      </c>
      <c r="BU189" s="9" t="str">
        <f t="shared" si="145"/>
        <v/>
      </c>
      <c r="BV189" s="9" t="str">
        <f t="shared" si="146"/>
        <v/>
      </c>
      <c r="BW189" s="9" t="str">
        <f t="shared" si="147"/>
        <v/>
      </c>
      <c r="BX189" s="9" t="str">
        <f t="shared" si="148"/>
        <v/>
      </c>
      <c r="BY189" s="9" t="str">
        <f t="shared" si="149"/>
        <v/>
      </c>
      <c r="BZ189" s="9">
        <f t="shared" si="150"/>
        <v>3.3460313241033472E-3</v>
      </c>
      <c r="CA189" s="9">
        <f t="shared" si="151"/>
        <v>6.0462712909054722E-4</v>
      </c>
      <c r="CB189" s="9">
        <f t="shared" si="152"/>
        <v>6.4652778827900342E-4</v>
      </c>
      <c r="CC189" s="9" t="str">
        <f t="shared" si="153"/>
        <v/>
      </c>
      <c r="CD189" s="9" t="str">
        <f t="shared" si="154"/>
        <v/>
      </c>
      <c r="CE189" s="9" t="str">
        <f t="shared" si="155"/>
        <v/>
      </c>
      <c r="CF189" s="9" t="str">
        <f t="shared" si="156"/>
        <v/>
      </c>
      <c r="CG189" s="9" t="str">
        <f t="shared" si="157"/>
        <v/>
      </c>
      <c r="CH189" s="9" t="str">
        <f t="shared" si="158"/>
        <v/>
      </c>
      <c r="CI189" s="9" t="str">
        <f t="shared" si="159"/>
        <v/>
      </c>
    </row>
    <row r="190" spans="1:87">
      <c r="A190" s="188"/>
      <c r="B190" s="57" t="str">
        <f>IF('Gene Table'!D189="","",'Gene Table'!D189)</f>
        <v>NM_000194</v>
      </c>
      <c r="C190" s="57" t="s">
        <v>1836</v>
      </c>
      <c r="D190" s="60">
        <f>IF(SUM('Test Sample Data'!D$3:D$98)&gt;10,IF(AND(ISNUMBER('Test Sample Data'!D189),'Test Sample Data'!D189&lt;$B$1, 'Test Sample Data'!D189&gt;0),'Test Sample Data'!D189,$B$1),"")</f>
        <v>23.2</v>
      </c>
      <c r="E190" s="60">
        <f>IF(SUM('Test Sample Data'!E$3:E$98)&gt;10,IF(AND(ISNUMBER('Test Sample Data'!E189),'Test Sample Data'!E189&lt;$B$1, 'Test Sample Data'!E189&gt;0),'Test Sample Data'!E189,$B$1),"")</f>
        <v>23.4</v>
      </c>
      <c r="F190" s="60">
        <f>IF(SUM('Test Sample Data'!F$3:F$98)&gt;10,IF(AND(ISNUMBER('Test Sample Data'!F189),'Test Sample Data'!F189&lt;$B$1, 'Test Sample Data'!F189&gt;0),'Test Sample Data'!F189,$B$1),"")</f>
        <v>23.4</v>
      </c>
      <c r="G190" s="60" t="str">
        <f>IF(SUM('Test Sample Data'!G$3:G$98)&gt;10,IF(AND(ISNUMBER('Test Sample Data'!G189),'Test Sample Data'!G189&lt;$B$1, 'Test Sample Data'!G189&gt;0),'Test Sample Data'!G189,$B$1),"")</f>
        <v/>
      </c>
      <c r="H190" s="60" t="str">
        <f>IF(SUM('Test Sample Data'!H$3:H$98)&gt;10,IF(AND(ISNUMBER('Test Sample Data'!H189),'Test Sample Data'!H189&lt;$B$1, 'Test Sample Data'!H189&gt;0),'Test Sample Data'!H189,$B$1),"")</f>
        <v/>
      </c>
      <c r="I190" s="60" t="str">
        <f>IF(SUM('Test Sample Data'!I$3:I$98)&gt;10,IF(AND(ISNUMBER('Test Sample Data'!I189),'Test Sample Data'!I189&lt;$B$1, 'Test Sample Data'!I189&gt;0),'Test Sample Data'!I189,$B$1),"")</f>
        <v/>
      </c>
      <c r="J190" s="60" t="str">
        <f>IF(SUM('Test Sample Data'!J$3:J$98)&gt;10,IF(AND(ISNUMBER('Test Sample Data'!J189),'Test Sample Data'!J189&lt;$B$1, 'Test Sample Data'!J189&gt;0),'Test Sample Data'!J189,$B$1),"")</f>
        <v/>
      </c>
      <c r="K190" s="60" t="str">
        <f>IF(SUM('Test Sample Data'!K$3:K$98)&gt;10,IF(AND(ISNUMBER('Test Sample Data'!K189),'Test Sample Data'!K189&lt;$B$1, 'Test Sample Data'!K189&gt;0),'Test Sample Data'!K189,$B$1),"")</f>
        <v/>
      </c>
      <c r="L190" s="60" t="str">
        <f>IF(SUM('Test Sample Data'!L$3:L$98)&gt;10,IF(AND(ISNUMBER('Test Sample Data'!L189),'Test Sample Data'!L189&lt;$B$1, 'Test Sample Data'!L189&gt;0),'Test Sample Data'!L189,$B$1),"")</f>
        <v/>
      </c>
      <c r="M190" s="60" t="str">
        <f>IF(SUM('Test Sample Data'!M$3:M$98)&gt;10,IF(AND(ISNUMBER('Test Sample Data'!M189),'Test Sample Data'!M189&lt;$B$1, 'Test Sample Data'!M189&gt;0),'Test Sample Data'!M189,$B$1),"")</f>
        <v/>
      </c>
      <c r="N190" s="60" t="str">
        <f>'Gene Table'!D189</f>
        <v>NM_000194</v>
      </c>
      <c r="O190" s="57" t="s">
        <v>1836</v>
      </c>
      <c r="P190" s="60">
        <f>IF(SUM('Control Sample Data'!D$3:D$98)&gt;10,IF(AND(ISNUMBER('Control Sample Data'!D189),'Control Sample Data'!D189&lt;$B$1, 'Control Sample Data'!D189&gt;0),'Control Sample Data'!D189,$B$1),"")</f>
        <v>23.13</v>
      </c>
      <c r="Q190" s="60">
        <f>IF(SUM('Control Sample Data'!E$3:E$98)&gt;10,IF(AND(ISNUMBER('Control Sample Data'!E189),'Control Sample Data'!E189&lt;$B$1, 'Control Sample Data'!E189&gt;0),'Control Sample Data'!E189,$B$1),"")</f>
        <v>23.2</v>
      </c>
      <c r="R190" s="60">
        <f>IF(SUM('Control Sample Data'!F$3:F$98)&gt;10,IF(AND(ISNUMBER('Control Sample Data'!F189),'Control Sample Data'!F189&lt;$B$1, 'Control Sample Data'!F189&gt;0),'Control Sample Data'!F189,$B$1),"")</f>
        <v>23.31</v>
      </c>
      <c r="S190" s="60" t="str">
        <f>IF(SUM('Control Sample Data'!G$3:G$98)&gt;10,IF(AND(ISNUMBER('Control Sample Data'!G189),'Control Sample Data'!G189&lt;$B$1, 'Control Sample Data'!G189&gt;0),'Control Sample Data'!G189,$B$1),"")</f>
        <v/>
      </c>
      <c r="T190" s="60" t="str">
        <f>IF(SUM('Control Sample Data'!H$3:H$98)&gt;10,IF(AND(ISNUMBER('Control Sample Data'!H189),'Control Sample Data'!H189&lt;$B$1, 'Control Sample Data'!H189&gt;0),'Control Sample Data'!H189,$B$1),"")</f>
        <v/>
      </c>
      <c r="U190" s="60" t="str">
        <f>IF(SUM('Control Sample Data'!I$3:I$98)&gt;10,IF(AND(ISNUMBER('Control Sample Data'!I189),'Control Sample Data'!I189&lt;$B$1, 'Control Sample Data'!I189&gt;0),'Control Sample Data'!I189,$B$1),"")</f>
        <v/>
      </c>
      <c r="V190" s="60" t="str">
        <f>IF(SUM('Control Sample Data'!J$3:J$98)&gt;10,IF(AND(ISNUMBER('Control Sample Data'!J189),'Control Sample Data'!J189&lt;$B$1, 'Control Sample Data'!J189&gt;0),'Control Sample Data'!J189,$B$1),"")</f>
        <v/>
      </c>
      <c r="W190" s="60" t="str">
        <f>IF(SUM('Control Sample Data'!K$3:K$98)&gt;10,IF(AND(ISNUMBER('Control Sample Data'!K189),'Control Sample Data'!K189&lt;$B$1, 'Control Sample Data'!K189&gt;0),'Control Sample Data'!K189,$B$1),"")</f>
        <v/>
      </c>
      <c r="X190" s="60" t="str">
        <f>IF(SUM('Control Sample Data'!L$3:L$98)&gt;10,IF(AND(ISNUMBER('Control Sample Data'!L189),'Control Sample Data'!L189&lt;$B$1, 'Control Sample Data'!L189&gt;0),'Control Sample Data'!L189,$B$1),"")</f>
        <v/>
      </c>
      <c r="Y190" s="60" t="str">
        <f>IF(SUM('Control Sample Data'!M$3:M$98)&gt;10,IF(AND(ISNUMBER('Control Sample Data'!M189),'Control Sample Data'!M189&lt;$B$1, 'Control Sample Data'!M189&gt;0),'Control Sample Data'!M189,$B$1),"")</f>
        <v/>
      </c>
      <c r="AT190" s="74">
        <f t="shared" si="160"/>
        <v>-0.31833333333333158</v>
      </c>
      <c r="AU190" s="74">
        <f t="shared" si="161"/>
        <v>-0.20666666666667055</v>
      </c>
      <c r="AV190" s="74">
        <f t="shared" si="162"/>
        <v>-0.22333333333333627</v>
      </c>
      <c r="AW190" s="74" t="str">
        <f t="shared" si="163"/>
        <v/>
      </c>
      <c r="AX190" s="74" t="str">
        <f t="shared" si="164"/>
        <v/>
      </c>
      <c r="AY190" s="74" t="str">
        <f t="shared" si="165"/>
        <v/>
      </c>
      <c r="AZ190" s="74" t="str">
        <f t="shared" si="166"/>
        <v/>
      </c>
      <c r="BA190" s="74" t="str">
        <f t="shared" si="167"/>
        <v/>
      </c>
      <c r="BB190" s="74" t="str">
        <f t="shared" si="168"/>
        <v/>
      </c>
      <c r="BC190" s="74" t="str">
        <f t="shared" si="169"/>
        <v/>
      </c>
      <c r="BD190" s="74">
        <f t="shared" si="172"/>
        <v>-0.64666666666666828</v>
      </c>
      <c r="BE190" s="74">
        <f t="shared" si="173"/>
        <v>-1.1083333333333343</v>
      </c>
      <c r="BF190" s="74">
        <f t="shared" si="174"/>
        <v>-1.0950000000000024</v>
      </c>
      <c r="BG190" s="74" t="str">
        <f t="shared" si="175"/>
        <v/>
      </c>
      <c r="BH190" s="74" t="str">
        <f t="shared" si="176"/>
        <v/>
      </c>
      <c r="BI190" s="74" t="str">
        <f t="shared" si="177"/>
        <v/>
      </c>
      <c r="BJ190" s="74" t="str">
        <f t="shared" si="178"/>
        <v/>
      </c>
      <c r="BK190" s="74" t="str">
        <f t="shared" si="179"/>
        <v/>
      </c>
      <c r="BL190" s="74" t="str">
        <f t="shared" si="180"/>
        <v/>
      </c>
      <c r="BM190" s="74" t="str">
        <f t="shared" si="181"/>
        <v/>
      </c>
      <c r="BN190" s="62">
        <f t="shared" si="170"/>
        <v>-0.24944444444444613</v>
      </c>
      <c r="BO190" s="62">
        <f t="shared" si="171"/>
        <v>-0.95000000000000162</v>
      </c>
      <c r="BP190" s="9">
        <f t="shared" si="140"/>
        <v>1.2468892535860958</v>
      </c>
      <c r="BQ190" s="9">
        <f t="shared" si="141"/>
        <v>1.1540187517635592</v>
      </c>
      <c r="BR190" s="9">
        <f t="shared" si="142"/>
        <v>1.1674278037569741</v>
      </c>
      <c r="BS190" s="9" t="str">
        <f t="shared" si="143"/>
        <v/>
      </c>
      <c r="BT190" s="9" t="str">
        <f t="shared" si="144"/>
        <v/>
      </c>
      <c r="BU190" s="9" t="str">
        <f t="shared" si="145"/>
        <v/>
      </c>
      <c r="BV190" s="9" t="str">
        <f t="shared" si="146"/>
        <v/>
      </c>
      <c r="BW190" s="9" t="str">
        <f t="shared" si="147"/>
        <v/>
      </c>
      <c r="BX190" s="9" t="str">
        <f t="shared" si="148"/>
        <v/>
      </c>
      <c r="BY190" s="9" t="str">
        <f t="shared" si="149"/>
        <v/>
      </c>
      <c r="BZ190" s="9">
        <f t="shared" si="150"/>
        <v>1.5655468325982025</v>
      </c>
      <c r="CA190" s="9">
        <f t="shared" si="151"/>
        <v>2.1559643660857115</v>
      </c>
      <c r="CB190" s="9">
        <f t="shared" si="152"/>
        <v>2.1361308160957067</v>
      </c>
      <c r="CC190" s="9" t="str">
        <f t="shared" si="153"/>
        <v/>
      </c>
      <c r="CD190" s="9" t="str">
        <f t="shared" si="154"/>
        <v/>
      </c>
      <c r="CE190" s="9" t="str">
        <f t="shared" si="155"/>
        <v/>
      </c>
      <c r="CF190" s="9" t="str">
        <f t="shared" si="156"/>
        <v/>
      </c>
      <c r="CG190" s="9" t="str">
        <f t="shared" si="157"/>
        <v/>
      </c>
      <c r="CH190" s="9" t="str">
        <f t="shared" si="158"/>
        <v/>
      </c>
      <c r="CI190" s="9" t="str">
        <f t="shared" si="159"/>
        <v/>
      </c>
    </row>
    <row r="191" spans="1:87">
      <c r="A191" s="188"/>
      <c r="B191" s="57" t="str">
        <f>IF('Gene Table'!D190="","",'Gene Table'!D190)</f>
        <v>NR_003286</v>
      </c>
      <c r="C191" s="57" t="s">
        <v>1837</v>
      </c>
      <c r="D191" s="60">
        <f>IF(SUM('Test Sample Data'!D$3:D$98)&gt;10,IF(AND(ISNUMBER('Test Sample Data'!D190),'Test Sample Data'!D190&lt;$B$1, 'Test Sample Data'!D190&gt;0),'Test Sample Data'!D190,$B$1),"")</f>
        <v>23.29</v>
      </c>
      <c r="E191" s="60">
        <f>IF(SUM('Test Sample Data'!E$3:E$98)&gt;10,IF(AND(ISNUMBER('Test Sample Data'!E190),'Test Sample Data'!E190&lt;$B$1, 'Test Sample Data'!E190&gt;0),'Test Sample Data'!E190,$B$1),"")</f>
        <v>23.41</v>
      </c>
      <c r="F191" s="60">
        <f>IF(SUM('Test Sample Data'!F$3:F$98)&gt;10,IF(AND(ISNUMBER('Test Sample Data'!F190),'Test Sample Data'!F190&lt;$B$1, 'Test Sample Data'!F190&gt;0),'Test Sample Data'!F190,$B$1),"")</f>
        <v>23.43</v>
      </c>
      <c r="G191" s="60" t="str">
        <f>IF(SUM('Test Sample Data'!G$3:G$98)&gt;10,IF(AND(ISNUMBER('Test Sample Data'!G190),'Test Sample Data'!G190&lt;$B$1, 'Test Sample Data'!G190&gt;0),'Test Sample Data'!G190,$B$1),"")</f>
        <v/>
      </c>
      <c r="H191" s="60" t="str">
        <f>IF(SUM('Test Sample Data'!H$3:H$98)&gt;10,IF(AND(ISNUMBER('Test Sample Data'!H190),'Test Sample Data'!H190&lt;$B$1, 'Test Sample Data'!H190&gt;0),'Test Sample Data'!H190,$B$1),"")</f>
        <v/>
      </c>
      <c r="I191" s="60" t="str">
        <f>IF(SUM('Test Sample Data'!I$3:I$98)&gt;10,IF(AND(ISNUMBER('Test Sample Data'!I190),'Test Sample Data'!I190&lt;$B$1, 'Test Sample Data'!I190&gt;0),'Test Sample Data'!I190,$B$1),"")</f>
        <v/>
      </c>
      <c r="J191" s="60" t="str">
        <f>IF(SUM('Test Sample Data'!J$3:J$98)&gt;10,IF(AND(ISNUMBER('Test Sample Data'!J190),'Test Sample Data'!J190&lt;$B$1, 'Test Sample Data'!J190&gt;0),'Test Sample Data'!J190,$B$1),"")</f>
        <v/>
      </c>
      <c r="K191" s="60" t="str">
        <f>IF(SUM('Test Sample Data'!K$3:K$98)&gt;10,IF(AND(ISNUMBER('Test Sample Data'!K190),'Test Sample Data'!K190&lt;$B$1, 'Test Sample Data'!K190&gt;0),'Test Sample Data'!K190,$B$1),"")</f>
        <v/>
      </c>
      <c r="L191" s="60" t="str">
        <f>IF(SUM('Test Sample Data'!L$3:L$98)&gt;10,IF(AND(ISNUMBER('Test Sample Data'!L190),'Test Sample Data'!L190&lt;$B$1, 'Test Sample Data'!L190&gt;0),'Test Sample Data'!L190,$B$1),"")</f>
        <v/>
      </c>
      <c r="M191" s="60" t="str">
        <f>IF(SUM('Test Sample Data'!M$3:M$98)&gt;10,IF(AND(ISNUMBER('Test Sample Data'!M190),'Test Sample Data'!M190&lt;$B$1, 'Test Sample Data'!M190&gt;0),'Test Sample Data'!M190,$B$1),"")</f>
        <v/>
      </c>
      <c r="N191" s="60" t="str">
        <f>'Gene Table'!D190</f>
        <v>NR_003286</v>
      </c>
      <c r="O191" s="57" t="s">
        <v>1837</v>
      </c>
      <c r="P191" s="60">
        <f>IF(SUM('Control Sample Data'!D$3:D$98)&gt;10,IF(AND(ISNUMBER('Control Sample Data'!D190),'Control Sample Data'!D190&lt;$B$1, 'Control Sample Data'!D190&gt;0),'Control Sample Data'!D190,$B$1),"")</f>
        <v>23.19</v>
      </c>
      <c r="Q191" s="60">
        <f>IF(SUM('Control Sample Data'!E$3:E$98)&gt;10,IF(AND(ISNUMBER('Control Sample Data'!E190),'Control Sample Data'!E190&lt;$B$1, 'Control Sample Data'!E190&gt;0),'Control Sample Data'!E190,$B$1),"")</f>
        <v>23.18</v>
      </c>
      <c r="R191" s="60">
        <f>IF(SUM('Control Sample Data'!F$3:F$98)&gt;10,IF(AND(ISNUMBER('Control Sample Data'!F190),'Control Sample Data'!F190&lt;$B$1, 'Control Sample Data'!F190&gt;0),'Control Sample Data'!F190,$B$1),"")</f>
        <v>23.31</v>
      </c>
      <c r="S191" s="60" t="str">
        <f>IF(SUM('Control Sample Data'!G$3:G$98)&gt;10,IF(AND(ISNUMBER('Control Sample Data'!G190),'Control Sample Data'!G190&lt;$B$1, 'Control Sample Data'!G190&gt;0),'Control Sample Data'!G190,$B$1),"")</f>
        <v/>
      </c>
      <c r="T191" s="60" t="str">
        <f>IF(SUM('Control Sample Data'!H$3:H$98)&gt;10,IF(AND(ISNUMBER('Control Sample Data'!H190),'Control Sample Data'!H190&lt;$B$1, 'Control Sample Data'!H190&gt;0),'Control Sample Data'!H190,$B$1),"")</f>
        <v/>
      </c>
      <c r="U191" s="60" t="str">
        <f>IF(SUM('Control Sample Data'!I$3:I$98)&gt;10,IF(AND(ISNUMBER('Control Sample Data'!I190),'Control Sample Data'!I190&lt;$B$1, 'Control Sample Data'!I190&gt;0),'Control Sample Data'!I190,$B$1),"")</f>
        <v/>
      </c>
      <c r="V191" s="60" t="str">
        <f>IF(SUM('Control Sample Data'!J$3:J$98)&gt;10,IF(AND(ISNUMBER('Control Sample Data'!J190),'Control Sample Data'!J190&lt;$B$1, 'Control Sample Data'!J190&gt;0),'Control Sample Data'!J190,$B$1),"")</f>
        <v/>
      </c>
      <c r="W191" s="60" t="str">
        <f>IF(SUM('Control Sample Data'!K$3:K$98)&gt;10,IF(AND(ISNUMBER('Control Sample Data'!K190),'Control Sample Data'!K190&lt;$B$1, 'Control Sample Data'!K190&gt;0),'Control Sample Data'!K190,$B$1),"")</f>
        <v/>
      </c>
      <c r="X191" s="60" t="str">
        <f>IF(SUM('Control Sample Data'!L$3:L$98)&gt;10,IF(AND(ISNUMBER('Control Sample Data'!L190),'Control Sample Data'!L190&lt;$B$1, 'Control Sample Data'!L190&gt;0),'Control Sample Data'!L190,$B$1),"")</f>
        <v/>
      </c>
      <c r="Y191" s="60" t="str">
        <f>IF(SUM('Control Sample Data'!M$3:M$98)&gt;10,IF(AND(ISNUMBER('Control Sample Data'!M190),'Control Sample Data'!M190&lt;$B$1, 'Control Sample Data'!M190&gt;0),'Control Sample Data'!M190,$B$1),"")</f>
        <v/>
      </c>
      <c r="AT191" s="74">
        <f t="shared" si="160"/>
        <v>-0.22833333333333172</v>
      </c>
      <c r="AU191" s="74">
        <f t="shared" si="161"/>
        <v>-0.19666666666666899</v>
      </c>
      <c r="AV191" s="74">
        <f t="shared" si="162"/>
        <v>-0.19333333333333513</v>
      </c>
      <c r="AW191" s="74" t="str">
        <f t="shared" si="163"/>
        <v/>
      </c>
      <c r="AX191" s="74" t="str">
        <f t="shared" si="164"/>
        <v/>
      </c>
      <c r="AY191" s="74" t="str">
        <f t="shared" si="165"/>
        <v/>
      </c>
      <c r="AZ191" s="74" t="str">
        <f t="shared" si="166"/>
        <v/>
      </c>
      <c r="BA191" s="74" t="str">
        <f t="shared" si="167"/>
        <v/>
      </c>
      <c r="BB191" s="74" t="str">
        <f t="shared" si="168"/>
        <v/>
      </c>
      <c r="BC191" s="74" t="str">
        <f t="shared" si="169"/>
        <v/>
      </c>
      <c r="BD191" s="74">
        <f t="shared" si="172"/>
        <v>-0.586666666666666</v>
      </c>
      <c r="BE191" s="74">
        <f t="shared" si="173"/>
        <v>-1.1283333333333339</v>
      </c>
      <c r="BF191" s="74">
        <f t="shared" si="174"/>
        <v>-1.0950000000000024</v>
      </c>
      <c r="BG191" s="74" t="str">
        <f t="shared" si="175"/>
        <v/>
      </c>
      <c r="BH191" s="74" t="str">
        <f t="shared" si="176"/>
        <v/>
      </c>
      <c r="BI191" s="74" t="str">
        <f t="shared" si="177"/>
        <v/>
      </c>
      <c r="BJ191" s="74" t="str">
        <f t="shared" si="178"/>
        <v/>
      </c>
      <c r="BK191" s="74" t="str">
        <f t="shared" si="179"/>
        <v/>
      </c>
      <c r="BL191" s="74" t="str">
        <f t="shared" si="180"/>
        <v/>
      </c>
      <c r="BM191" s="74" t="str">
        <f t="shared" si="181"/>
        <v/>
      </c>
      <c r="BN191" s="62">
        <f t="shared" si="170"/>
        <v>-0.20611111111111194</v>
      </c>
      <c r="BO191" s="62">
        <f t="shared" si="171"/>
        <v>-0.93666666666666742</v>
      </c>
      <c r="BP191" s="9">
        <f t="shared" si="140"/>
        <v>1.1714808194946158</v>
      </c>
      <c r="BQ191" s="9">
        <f t="shared" si="141"/>
        <v>1.1460473619700049</v>
      </c>
      <c r="BR191" s="9">
        <f t="shared" si="142"/>
        <v>1.1434024869669073</v>
      </c>
      <c r="BS191" s="9" t="str">
        <f t="shared" si="143"/>
        <v/>
      </c>
      <c r="BT191" s="9" t="str">
        <f t="shared" si="144"/>
        <v/>
      </c>
      <c r="BU191" s="9" t="str">
        <f t="shared" si="145"/>
        <v/>
      </c>
      <c r="BV191" s="9" t="str">
        <f t="shared" si="146"/>
        <v/>
      </c>
      <c r="BW191" s="9" t="str">
        <f t="shared" si="147"/>
        <v/>
      </c>
      <c r="BX191" s="9" t="str">
        <f t="shared" si="148"/>
        <v/>
      </c>
      <c r="BY191" s="9" t="str">
        <f t="shared" si="149"/>
        <v/>
      </c>
      <c r="BZ191" s="9">
        <f t="shared" si="150"/>
        <v>1.5017729036347696</v>
      </c>
      <c r="CA191" s="9">
        <f t="shared" si="151"/>
        <v>2.1860605070821073</v>
      </c>
      <c r="CB191" s="9">
        <f t="shared" si="152"/>
        <v>2.1361308160957067</v>
      </c>
      <c r="CC191" s="9" t="str">
        <f t="shared" si="153"/>
        <v/>
      </c>
      <c r="CD191" s="9" t="str">
        <f t="shared" si="154"/>
        <v/>
      </c>
      <c r="CE191" s="9" t="str">
        <f t="shared" si="155"/>
        <v/>
      </c>
      <c r="CF191" s="9" t="str">
        <f t="shared" si="156"/>
        <v/>
      </c>
      <c r="CG191" s="9" t="str">
        <f t="shared" si="157"/>
        <v/>
      </c>
      <c r="CH191" s="9" t="str">
        <f t="shared" si="158"/>
        <v/>
      </c>
      <c r="CI191" s="9" t="str">
        <f t="shared" si="159"/>
        <v/>
      </c>
    </row>
    <row r="192" spans="1:87">
      <c r="A192" s="188"/>
      <c r="B192" s="57" t="str">
        <f>IF('Gene Table'!D191="","",'Gene Table'!D191)</f>
        <v>RT</v>
      </c>
      <c r="C192" s="57" t="s">
        <v>1838</v>
      </c>
      <c r="D192" s="60">
        <f>IF(SUM('Test Sample Data'!D$3:D$98)&gt;10,IF(AND(ISNUMBER('Test Sample Data'!D191),'Test Sample Data'!D191&lt;$B$1, 'Test Sample Data'!D191&gt;0),'Test Sample Data'!D191,$B$1),"")</f>
        <v>21.01</v>
      </c>
      <c r="E192" s="60">
        <f>IF(SUM('Test Sample Data'!E$3:E$98)&gt;10,IF(AND(ISNUMBER('Test Sample Data'!E191),'Test Sample Data'!E191&lt;$B$1, 'Test Sample Data'!E191&gt;0),'Test Sample Data'!E191,$B$1),"")</f>
        <v>20.83</v>
      </c>
      <c r="F192" s="60">
        <f>IF(SUM('Test Sample Data'!F$3:F$98)&gt;10,IF(AND(ISNUMBER('Test Sample Data'!F191),'Test Sample Data'!F191&lt;$B$1, 'Test Sample Data'!F191&gt;0),'Test Sample Data'!F191,$B$1),"")</f>
        <v>20.93</v>
      </c>
      <c r="G192" s="60" t="str">
        <f>IF(SUM('Test Sample Data'!G$3:G$98)&gt;10,IF(AND(ISNUMBER('Test Sample Data'!G191),'Test Sample Data'!G191&lt;$B$1, 'Test Sample Data'!G191&gt;0),'Test Sample Data'!G191,$B$1),"")</f>
        <v/>
      </c>
      <c r="H192" s="60" t="str">
        <f>IF(SUM('Test Sample Data'!H$3:H$98)&gt;10,IF(AND(ISNUMBER('Test Sample Data'!H191),'Test Sample Data'!H191&lt;$B$1, 'Test Sample Data'!H191&gt;0),'Test Sample Data'!H191,$B$1),"")</f>
        <v/>
      </c>
      <c r="I192" s="60" t="str">
        <f>IF(SUM('Test Sample Data'!I$3:I$98)&gt;10,IF(AND(ISNUMBER('Test Sample Data'!I191),'Test Sample Data'!I191&lt;$B$1, 'Test Sample Data'!I191&gt;0),'Test Sample Data'!I191,$B$1),"")</f>
        <v/>
      </c>
      <c r="J192" s="60" t="str">
        <f>IF(SUM('Test Sample Data'!J$3:J$98)&gt;10,IF(AND(ISNUMBER('Test Sample Data'!J191),'Test Sample Data'!J191&lt;$B$1, 'Test Sample Data'!J191&gt;0),'Test Sample Data'!J191,$B$1),"")</f>
        <v/>
      </c>
      <c r="K192" s="60" t="str">
        <f>IF(SUM('Test Sample Data'!K$3:K$98)&gt;10,IF(AND(ISNUMBER('Test Sample Data'!K191),'Test Sample Data'!K191&lt;$B$1, 'Test Sample Data'!K191&gt;0),'Test Sample Data'!K191,$B$1),"")</f>
        <v/>
      </c>
      <c r="L192" s="60" t="str">
        <f>IF(SUM('Test Sample Data'!L$3:L$98)&gt;10,IF(AND(ISNUMBER('Test Sample Data'!L191),'Test Sample Data'!L191&lt;$B$1, 'Test Sample Data'!L191&gt;0),'Test Sample Data'!L191,$B$1),"")</f>
        <v/>
      </c>
      <c r="M192" s="60" t="str">
        <f>IF(SUM('Test Sample Data'!M$3:M$98)&gt;10,IF(AND(ISNUMBER('Test Sample Data'!M191),'Test Sample Data'!M191&lt;$B$1, 'Test Sample Data'!M191&gt;0),'Test Sample Data'!M191,$B$1),"")</f>
        <v/>
      </c>
      <c r="N192" s="60" t="str">
        <f>'Gene Table'!D191</f>
        <v>RT</v>
      </c>
      <c r="O192" s="57" t="s">
        <v>1838</v>
      </c>
      <c r="P192" s="60">
        <f>IF(SUM('Control Sample Data'!D$3:D$98)&gt;10,IF(AND(ISNUMBER('Control Sample Data'!D191),'Control Sample Data'!D191&lt;$B$1, 'Control Sample Data'!D191&gt;0),'Control Sample Data'!D191,$B$1),"")</f>
        <v>23.23</v>
      </c>
      <c r="Q192" s="60">
        <f>IF(SUM('Control Sample Data'!E$3:E$98)&gt;10,IF(AND(ISNUMBER('Control Sample Data'!E191),'Control Sample Data'!E191&lt;$B$1, 'Control Sample Data'!E191&gt;0),'Control Sample Data'!E191,$B$1),"")</f>
        <v>23.25</v>
      </c>
      <c r="R192" s="60">
        <f>IF(SUM('Control Sample Data'!F$3:F$98)&gt;10,IF(AND(ISNUMBER('Control Sample Data'!F191),'Control Sample Data'!F191&lt;$B$1, 'Control Sample Data'!F191&gt;0),'Control Sample Data'!F191,$B$1),"")</f>
        <v>23.32</v>
      </c>
      <c r="S192" s="60" t="str">
        <f>IF(SUM('Control Sample Data'!G$3:G$98)&gt;10,IF(AND(ISNUMBER('Control Sample Data'!G191),'Control Sample Data'!G191&lt;$B$1, 'Control Sample Data'!G191&gt;0),'Control Sample Data'!G191,$B$1),"")</f>
        <v/>
      </c>
      <c r="T192" s="60" t="str">
        <f>IF(SUM('Control Sample Data'!H$3:H$98)&gt;10,IF(AND(ISNUMBER('Control Sample Data'!H191),'Control Sample Data'!H191&lt;$B$1, 'Control Sample Data'!H191&gt;0),'Control Sample Data'!H191,$B$1),"")</f>
        <v/>
      </c>
      <c r="U192" s="60" t="str">
        <f>IF(SUM('Control Sample Data'!I$3:I$98)&gt;10,IF(AND(ISNUMBER('Control Sample Data'!I191),'Control Sample Data'!I191&lt;$B$1, 'Control Sample Data'!I191&gt;0),'Control Sample Data'!I191,$B$1),"")</f>
        <v/>
      </c>
      <c r="V192" s="60" t="str">
        <f>IF(SUM('Control Sample Data'!J$3:J$98)&gt;10,IF(AND(ISNUMBER('Control Sample Data'!J191),'Control Sample Data'!J191&lt;$B$1, 'Control Sample Data'!J191&gt;0),'Control Sample Data'!J191,$B$1),"")</f>
        <v/>
      </c>
      <c r="W192" s="60" t="str">
        <f>IF(SUM('Control Sample Data'!K$3:K$98)&gt;10,IF(AND(ISNUMBER('Control Sample Data'!K191),'Control Sample Data'!K191&lt;$B$1, 'Control Sample Data'!K191&gt;0),'Control Sample Data'!K191,$B$1),"")</f>
        <v/>
      </c>
      <c r="X192" s="60" t="str">
        <f>IF(SUM('Control Sample Data'!L$3:L$98)&gt;10,IF(AND(ISNUMBER('Control Sample Data'!L191),'Control Sample Data'!L191&lt;$B$1, 'Control Sample Data'!L191&gt;0),'Control Sample Data'!L191,$B$1),"")</f>
        <v/>
      </c>
      <c r="Y192" s="60" t="str">
        <f>IF(SUM('Control Sample Data'!M$3:M$98)&gt;10,IF(AND(ISNUMBER('Control Sample Data'!M191),'Control Sample Data'!M191&lt;$B$1, 'Control Sample Data'!M191&gt;0),'Control Sample Data'!M191,$B$1),"")</f>
        <v/>
      </c>
      <c r="AT192" s="74">
        <f t="shared" si="160"/>
        <v>-2.5083333333333293</v>
      </c>
      <c r="AU192" s="74">
        <f t="shared" si="161"/>
        <v>-2.7766666666666708</v>
      </c>
      <c r="AV192" s="74">
        <f t="shared" si="162"/>
        <v>-2.6933333333333351</v>
      </c>
      <c r="AW192" s="74" t="str">
        <f t="shared" si="163"/>
        <v/>
      </c>
      <c r="AX192" s="74" t="str">
        <f t="shared" si="164"/>
        <v/>
      </c>
      <c r="AY192" s="74" t="str">
        <f t="shared" si="165"/>
        <v/>
      </c>
      <c r="AZ192" s="74" t="str">
        <f t="shared" si="166"/>
        <v/>
      </c>
      <c r="BA192" s="74" t="str">
        <f t="shared" si="167"/>
        <v/>
      </c>
      <c r="BB192" s="74" t="str">
        <f t="shared" si="168"/>
        <v/>
      </c>
      <c r="BC192" s="74" t="str">
        <f t="shared" si="169"/>
        <v/>
      </c>
      <c r="BD192" s="74">
        <f t="shared" si="172"/>
        <v>-0.54666666666666686</v>
      </c>
      <c r="BE192" s="74">
        <f t="shared" si="173"/>
        <v>-1.0583333333333336</v>
      </c>
      <c r="BF192" s="74">
        <f t="shared" si="174"/>
        <v>-1.0850000000000009</v>
      </c>
      <c r="BG192" s="74" t="str">
        <f t="shared" si="175"/>
        <v/>
      </c>
      <c r="BH192" s="74" t="str">
        <f t="shared" si="176"/>
        <v/>
      </c>
      <c r="BI192" s="74" t="str">
        <f t="shared" si="177"/>
        <v/>
      </c>
      <c r="BJ192" s="74" t="str">
        <f t="shared" si="178"/>
        <v/>
      </c>
      <c r="BK192" s="74" t="str">
        <f t="shared" si="179"/>
        <v/>
      </c>
      <c r="BL192" s="74" t="str">
        <f t="shared" si="180"/>
        <v/>
      </c>
      <c r="BM192" s="74" t="str">
        <f t="shared" si="181"/>
        <v/>
      </c>
      <c r="BN192" s="62">
        <f t="shared" si="170"/>
        <v>-2.6594444444444449</v>
      </c>
      <c r="BO192" s="62">
        <f t="shared" si="171"/>
        <v>-0.89666666666666706</v>
      </c>
      <c r="BP192" s="9">
        <f t="shared" si="140"/>
        <v>5.6896240727891101</v>
      </c>
      <c r="BQ192" s="9">
        <f t="shared" si="141"/>
        <v>6.8526721517636693</v>
      </c>
      <c r="BR192" s="9">
        <f t="shared" si="142"/>
        <v>6.4680612172789038</v>
      </c>
      <c r="BS192" s="9" t="str">
        <f t="shared" si="143"/>
        <v/>
      </c>
      <c r="BT192" s="9" t="str">
        <f t="shared" si="144"/>
        <v/>
      </c>
      <c r="BU192" s="9" t="str">
        <f t="shared" si="145"/>
        <v/>
      </c>
      <c r="BV192" s="9" t="str">
        <f t="shared" si="146"/>
        <v/>
      </c>
      <c r="BW192" s="9" t="str">
        <f t="shared" si="147"/>
        <v/>
      </c>
      <c r="BX192" s="9" t="str">
        <f t="shared" si="148"/>
        <v/>
      </c>
      <c r="BY192" s="9" t="str">
        <f t="shared" si="149"/>
        <v/>
      </c>
      <c r="BZ192" s="9">
        <f t="shared" si="150"/>
        <v>1.4607068446100728</v>
      </c>
      <c r="CA192" s="9">
        <f t="shared" si="151"/>
        <v>2.0825243050696129</v>
      </c>
      <c r="CB192" s="9">
        <f t="shared" si="152"/>
        <v>2.1213754827364348</v>
      </c>
      <c r="CC192" s="9" t="str">
        <f t="shared" si="153"/>
        <v/>
      </c>
      <c r="CD192" s="9" t="str">
        <f t="shared" si="154"/>
        <v/>
      </c>
      <c r="CE192" s="9" t="str">
        <f t="shared" si="155"/>
        <v/>
      </c>
      <c r="CF192" s="9" t="str">
        <f t="shared" si="156"/>
        <v/>
      </c>
      <c r="CG192" s="9" t="str">
        <f t="shared" si="157"/>
        <v/>
      </c>
      <c r="CH192" s="9" t="str">
        <f t="shared" si="158"/>
        <v/>
      </c>
      <c r="CI192" s="9" t="str">
        <f t="shared" si="159"/>
        <v/>
      </c>
    </row>
    <row r="193" spans="1:95">
      <c r="A193" s="188"/>
      <c r="B193" s="57" t="str">
        <f>IF('Gene Table'!D192="","",'Gene Table'!D192)</f>
        <v>RT</v>
      </c>
      <c r="C193" s="57" t="s">
        <v>1839</v>
      </c>
      <c r="D193" s="60">
        <f>IF(SUM('Test Sample Data'!D$3:D$98)&gt;10,IF(AND(ISNUMBER('Test Sample Data'!D192),'Test Sample Data'!D192&lt;$B$1, 'Test Sample Data'!D192&gt;0),'Test Sample Data'!D192,$B$1),"")</f>
        <v>20.91</v>
      </c>
      <c r="E193" s="60">
        <f>IF(SUM('Test Sample Data'!E$3:E$98)&gt;10,IF(AND(ISNUMBER('Test Sample Data'!E192),'Test Sample Data'!E192&lt;$B$1, 'Test Sample Data'!E192&gt;0),'Test Sample Data'!E192,$B$1),"")</f>
        <v>20.72</v>
      </c>
      <c r="F193" s="60">
        <f>IF(SUM('Test Sample Data'!F$3:F$98)&gt;10,IF(AND(ISNUMBER('Test Sample Data'!F192),'Test Sample Data'!F192&lt;$B$1, 'Test Sample Data'!F192&gt;0),'Test Sample Data'!F192,$B$1),"")</f>
        <v>20.8</v>
      </c>
      <c r="G193" s="60" t="str">
        <f>IF(SUM('Test Sample Data'!G$3:G$98)&gt;10,IF(AND(ISNUMBER('Test Sample Data'!G192),'Test Sample Data'!G192&lt;$B$1, 'Test Sample Data'!G192&gt;0),'Test Sample Data'!G192,$B$1),"")</f>
        <v/>
      </c>
      <c r="H193" s="60" t="str">
        <f>IF(SUM('Test Sample Data'!H$3:H$98)&gt;10,IF(AND(ISNUMBER('Test Sample Data'!H192),'Test Sample Data'!H192&lt;$B$1, 'Test Sample Data'!H192&gt;0),'Test Sample Data'!H192,$B$1),"")</f>
        <v/>
      </c>
      <c r="I193" s="60" t="str">
        <f>IF(SUM('Test Sample Data'!I$3:I$98)&gt;10,IF(AND(ISNUMBER('Test Sample Data'!I192),'Test Sample Data'!I192&lt;$B$1, 'Test Sample Data'!I192&gt;0),'Test Sample Data'!I192,$B$1),"")</f>
        <v/>
      </c>
      <c r="J193" s="60" t="str">
        <f>IF(SUM('Test Sample Data'!J$3:J$98)&gt;10,IF(AND(ISNUMBER('Test Sample Data'!J192),'Test Sample Data'!J192&lt;$B$1, 'Test Sample Data'!J192&gt;0),'Test Sample Data'!J192,$B$1),"")</f>
        <v/>
      </c>
      <c r="K193" s="60" t="str">
        <f>IF(SUM('Test Sample Data'!K$3:K$98)&gt;10,IF(AND(ISNUMBER('Test Sample Data'!K192),'Test Sample Data'!K192&lt;$B$1, 'Test Sample Data'!K192&gt;0),'Test Sample Data'!K192,$B$1),"")</f>
        <v/>
      </c>
      <c r="L193" s="60" t="str">
        <f>IF(SUM('Test Sample Data'!L$3:L$98)&gt;10,IF(AND(ISNUMBER('Test Sample Data'!L192),'Test Sample Data'!L192&lt;$B$1, 'Test Sample Data'!L192&gt;0),'Test Sample Data'!L192,$B$1),"")</f>
        <v/>
      </c>
      <c r="M193" s="60" t="str">
        <f>IF(SUM('Test Sample Data'!M$3:M$98)&gt;10,IF(AND(ISNUMBER('Test Sample Data'!M192),'Test Sample Data'!M192&lt;$B$1, 'Test Sample Data'!M192&gt;0),'Test Sample Data'!M192,$B$1),"")</f>
        <v/>
      </c>
      <c r="N193" s="60" t="str">
        <f>'Gene Table'!D192</f>
        <v>RT</v>
      </c>
      <c r="O193" s="57" t="s">
        <v>1839</v>
      </c>
      <c r="P193" s="60">
        <f>IF(SUM('Control Sample Data'!D$3:D$98)&gt;10,IF(AND(ISNUMBER('Control Sample Data'!D192),'Control Sample Data'!D192&lt;$B$1, 'Control Sample Data'!D192&gt;0),'Control Sample Data'!D192,$B$1),"")</f>
        <v>20.72</v>
      </c>
      <c r="Q193" s="60">
        <f>IF(SUM('Control Sample Data'!E$3:E$98)&gt;10,IF(AND(ISNUMBER('Control Sample Data'!E192),'Control Sample Data'!E192&lt;$B$1, 'Control Sample Data'!E192&gt;0),'Control Sample Data'!E192,$B$1),"")</f>
        <v>20.82</v>
      </c>
      <c r="R193" s="60">
        <f>IF(SUM('Control Sample Data'!F$3:F$98)&gt;10,IF(AND(ISNUMBER('Control Sample Data'!F192),'Control Sample Data'!F192&lt;$B$1, 'Control Sample Data'!F192&gt;0),'Control Sample Data'!F192,$B$1),"")</f>
        <v>20.95</v>
      </c>
      <c r="S193" s="60" t="str">
        <f>IF(SUM('Control Sample Data'!G$3:G$98)&gt;10,IF(AND(ISNUMBER('Control Sample Data'!G192),'Control Sample Data'!G192&lt;$B$1, 'Control Sample Data'!G192&gt;0),'Control Sample Data'!G192,$B$1),"")</f>
        <v/>
      </c>
      <c r="T193" s="60" t="str">
        <f>IF(SUM('Control Sample Data'!H$3:H$98)&gt;10,IF(AND(ISNUMBER('Control Sample Data'!H192),'Control Sample Data'!H192&lt;$B$1, 'Control Sample Data'!H192&gt;0),'Control Sample Data'!H192,$B$1),"")</f>
        <v/>
      </c>
      <c r="U193" s="60" t="str">
        <f>IF(SUM('Control Sample Data'!I$3:I$98)&gt;10,IF(AND(ISNUMBER('Control Sample Data'!I192),'Control Sample Data'!I192&lt;$B$1, 'Control Sample Data'!I192&gt;0),'Control Sample Data'!I192,$B$1),"")</f>
        <v/>
      </c>
      <c r="V193" s="60" t="str">
        <f>IF(SUM('Control Sample Data'!J$3:J$98)&gt;10,IF(AND(ISNUMBER('Control Sample Data'!J192),'Control Sample Data'!J192&lt;$B$1, 'Control Sample Data'!J192&gt;0),'Control Sample Data'!J192,$B$1),"")</f>
        <v/>
      </c>
      <c r="W193" s="60" t="str">
        <f>IF(SUM('Control Sample Data'!K$3:K$98)&gt;10,IF(AND(ISNUMBER('Control Sample Data'!K192),'Control Sample Data'!K192&lt;$B$1, 'Control Sample Data'!K192&gt;0),'Control Sample Data'!K192,$B$1),"")</f>
        <v/>
      </c>
      <c r="X193" s="60" t="str">
        <f>IF(SUM('Control Sample Data'!L$3:L$98)&gt;10,IF(AND(ISNUMBER('Control Sample Data'!L192),'Control Sample Data'!L192&lt;$B$1, 'Control Sample Data'!L192&gt;0),'Control Sample Data'!L192,$B$1),"")</f>
        <v/>
      </c>
      <c r="Y193" s="60" t="str">
        <f>IF(SUM('Control Sample Data'!M$3:M$98)&gt;10,IF(AND(ISNUMBER('Control Sample Data'!M192),'Control Sample Data'!M192&lt;$B$1, 'Control Sample Data'!M192&gt;0),'Control Sample Data'!M192,$B$1),"")</f>
        <v/>
      </c>
      <c r="AT193" s="74">
        <f t="shared" si="160"/>
        <v>-2.6083333333333307</v>
      </c>
      <c r="AU193" s="74">
        <f t="shared" si="161"/>
        <v>-2.8866666666666703</v>
      </c>
      <c r="AV193" s="74">
        <f t="shared" si="162"/>
        <v>-2.8233333333333341</v>
      </c>
      <c r="AW193" s="74" t="str">
        <f t="shared" si="163"/>
        <v/>
      </c>
      <c r="AX193" s="74" t="str">
        <f t="shared" si="164"/>
        <v/>
      </c>
      <c r="AY193" s="74" t="str">
        <f t="shared" si="165"/>
        <v/>
      </c>
      <c r="AZ193" s="74" t="str">
        <f t="shared" si="166"/>
        <v/>
      </c>
      <c r="BA193" s="74" t="str">
        <f t="shared" si="167"/>
        <v/>
      </c>
      <c r="BB193" s="74" t="str">
        <f t="shared" si="168"/>
        <v/>
      </c>
      <c r="BC193" s="74" t="str">
        <f t="shared" si="169"/>
        <v/>
      </c>
      <c r="BD193" s="74">
        <f t="shared" si="172"/>
        <v>-3.0566666666666684</v>
      </c>
      <c r="BE193" s="74">
        <f t="shared" si="173"/>
        <v>-3.4883333333333333</v>
      </c>
      <c r="BF193" s="74">
        <f t="shared" si="174"/>
        <v>-3.4550000000000018</v>
      </c>
      <c r="BG193" s="74" t="str">
        <f t="shared" si="175"/>
        <v/>
      </c>
      <c r="BH193" s="74" t="str">
        <f t="shared" si="176"/>
        <v/>
      </c>
      <c r="BI193" s="74" t="str">
        <f t="shared" si="177"/>
        <v/>
      </c>
      <c r="BJ193" s="74" t="str">
        <f t="shared" si="178"/>
        <v/>
      </c>
      <c r="BK193" s="74" t="str">
        <f t="shared" si="179"/>
        <v/>
      </c>
      <c r="BL193" s="74" t="str">
        <f t="shared" si="180"/>
        <v/>
      </c>
      <c r="BM193" s="74" t="str">
        <f t="shared" si="181"/>
        <v/>
      </c>
      <c r="BN193" s="62">
        <f t="shared" si="170"/>
        <v>-2.7727777777777782</v>
      </c>
      <c r="BO193" s="62">
        <f t="shared" si="171"/>
        <v>-3.3333333333333344</v>
      </c>
      <c r="BP193" s="9">
        <f t="shared" si="140"/>
        <v>6.0979880930230363</v>
      </c>
      <c r="BQ193" s="9">
        <f t="shared" si="141"/>
        <v>7.3955972816909004</v>
      </c>
      <c r="BR193" s="9">
        <f t="shared" si="142"/>
        <v>7.0779586494371722</v>
      </c>
      <c r="BS193" s="9" t="str">
        <f t="shared" si="143"/>
        <v/>
      </c>
      <c r="BT193" s="9" t="str">
        <f t="shared" si="144"/>
        <v/>
      </c>
      <c r="BU193" s="9" t="str">
        <f t="shared" si="145"/>
        <v/>
      </c>
      <c r="BV193" s="9" t="str">
        <f t="shared" si="146"/>
        <v/>
      </c>
      <c r="BW193" s="9" t="str">
        <f t="shared" si="147"/>
        <v/>
      </c>
      <c r="BX193" s="9" t="str">
        <f t="shared" si="148"/>
        <v/>
      </c>
      <c r="BY193" s="9" t="str">
        <f t="shared" si="149"/>
        <v/>
      </c>
      <c r="BZ193" s="9">
        <f t="shared" si="150"/>
        <v>8.3204794711078325</v>
      </c>
      <c r="CA193" s="9">
        <f t="shared" si="151"/>
        <v>11.222586673714678</v>
      </c>
      <c r="CB193" s="9">
        <f t="shared" si="152"/>
        <v>10.966262439837642</v>
      </c>
      <c r="CC193" s="9" t="str">
        <f t="shared" si="153"/>
        <v/>
      </c>
      <c r="CD193" s="9" t="str">
        <f t="shared" si="154"/>
        <v/>
      </c>
      <c r="CE193" s="9" t="str">
        <f t="shared" si="155"/>
        <v/>
      </c>
      <c r="CF193" s="9" t="str">
        <f t="shared" si="156"/>
        <v/>
      </c>
      <c r="CG193" s="9" t="str">
        <f t="shared" si="157"/>
        <v/>
      </c>
      <c r="CH193" s="9" t="str">
        <f t="shared" si="158"/>
        <v/>
      </c>
      <c r="CI193" s="9" t="str">
        <f t="shared" si="159"/>
        <v/>
      </c>
    </row>
    <row r="194" spans="1:95">
      <c r="A194" s="188"/>
      <c r="B194" s="57" t="str">
        <f>IF('Gene Table'!D193="","",'Gene Table'!D193)</f>
        <v>PCR</v>
      </c>
      <c r="C194" s="57" t="s">
        <v>1840</v>
      </c>
      <c r="D194" s="60">
        <f>IF(SUM('Test Sample Data'!D$3:D$98)&gt;10,IF(AND(ISNUMBER('Test Sample Data'!D193),'Test Sample Data'!D193&lt;$B$1, 'Test Sample Data'!D193&gt;0),'Test Sample Data'!D193,$B$1),"")</f>
        <v>20.43</v>
      </c>
      <c r="E194" s="60">
        <f>IF(SUM('Test Sample Data'!E$3:E$98)&gt;10,IF(AND(ISNUMBER('Test Sample Data'!E193),'Test Sample Data'!E193&lt;$B$1, 'Test Sample Data'!E193&gt;0),'Test Sample Data'!E193,$B$1),"")</f>
        <v>20.51</v>
      </c>
      <c r="F194" s="60">
        <f>IF(SUM('Test Sample Data'!F$3:F$98)&gt;10,IF(AND(ISNUMBER('Test Sample Data'!F193),'Test Sample Data'!F193&lt;$B$1, 'Test Sample Data'!F193&gt;0),'Test Sample Data'!F193,$B$1),"")</f>
        <v>20.82</v>
      </c>
      <c r="G194" s="60" t="str">
        <f>IF(SUM('Test Sample Data'!G$3:G$98)&gt;10,IF(AND(ISNUMBER('Test Sample Data'!G193),'Test Sample Data'!G193&lt;$B$1, 'Test Sample Data'!G193&gt;0),'Test Sample Data'!G193,$B$1),"")</f>
        <v/>
      </c>
      <c r="H194" s="60" t="str">
        <f>IF(SUM('Test Sample Data'!H$3:H$98)&gt;10,IF(AND(ISNUMBER('Test Sample Data'!H193),'Test Sample Data'!H193&lt;$B$1, 'Test Sample Data'!H193&gt;0),'Test Sample Data'!H193,$B$1),"")</f>
        <v/>
      </c>
      <c r="I194" s="60" t="str">
        <f>IF(SUM('Test Sample Data'!I$3:I$98)&gt;10,IF(AND(ISNUMBER('Test Sample Data'!I193),'Test Sample Data'!I193&lt;$B$1, 'Test Sample Data'!I193&gt;0),'Test Sample Data'!I193,$B$1),"")</f>
        <v/>
      </c>
      <c r="J194" s="60" t="str">
        <f>IF(SUM('Test Sample Data'!J$3:J$98)&gt;10,IF(AND(ISNUMBER('Test Sample Data'!J193),'Test Sample Data'!J193&lt;$B$1, 'Test Sample Data'!J193&gt;0),'Test Sample Data'!J193,$B$1),"")</f>
        <v/>
      </c>
      <c r="K194" s="60" t="str">
        <f>IF(SUM('Test Sample Data'!K$3:K$98)&gt;10,IF(AND(ISNUMBER('Test Sample Data'!K193),'Test Sample Data'!K193&lt;$B$1, 'Test Sample Data'!K193&gt;0),'Test Sample Data'!K193,$B$1),"")</f>
        <v/>
      </c>
      <c r="L194" s="60" t="str">
        <f>IF(SUM('Test Sample Data'!L$3:L$98)&gt;10,IF(AND(ISNUMBER('Test Sample Data'!L193),'Test Sample Data'!L193&lt;$B$1, 'Test Sample Data'!L193&gt;0),'Test Sample Data'!L193,$B$1),"")</f>
        <v/>
      </c>
      <c r="M194" s="60" t="str">
        <f>IF(SUM('Test Sample Data'!M$3:M$98)&gt;10,IF(AND(ISNUMBER('Test Sample Data'!M193),'Test Sample Data'!M193&lt;$B$1, 'Test Sample Data'!M193&gt;0),'Test Sample Data'!M193,$B$1),"")</f>
        <v/>
      </c>
      <c r="N194" s="60" t="str">
        <f>'Gene Table'!D193</f>
        <v>PCR</v>
      </c>
      <c r="O194" s="57" t="s">
        <v>1840</v>
      </c>
      <c r="P194" s="60">
        <f>IF(SUM('Control Sample Data'!D$3:D$98)&gt;10,IF(AND(ISNUMBER('Control Sample Data'!D193),'Control Sample Data'!D193&lt;$B$1, 'Control Sample Data'!D193&gt;0),'Control Sample Data'!D193,$B$1),"")</f>
        <v>20.71</v>
      </c>
      <c r="Q194" s="60">
        <f>IF(SUM('Control Sample Data'!E$3:E$98)&gt;10,IF(AND(ISNUMBER('Control Sample Data'!E193),'Control Sample Data'!E193&lt;$B$1, 'Control Sample Data'!E193&gt;0),'Control Sample Data'!E193,$B$1),"")</f>
        <v>20.6</v>
      </c>
      <c r="R194" s="60">
        <f>IF(SUM('Control Sample Data'!F$3:F$98)&gt;10,IF(AND(ISNUMBER('Control Sample Data'!F193),'Control Sample Data'!F193&lt;$B$1, 'Control Sample Data'!F193&gt;0),'Control Sample Data'!F193,$B$1),"")</f>
        <v>20.8</v>
      </c>
      <c r="S194" s="60" t="str">
        <f>IF(SUM('Control Sample Data'!G$3:G$98)&gt;10,IF(AND(ISNUMBER('Control Sample Data'!G193),'Control Sample Data'!G193&lt;$B$1, 'Control Sample Data'!G193&gt;0),'Control Sample Data'!G193,$B$1),"")</f>
        <v/>
      </c>
      <c r="T194" s="60" t="str">
        <f>IF(SUM('Control Sample Data'!H$3:H$98)&gt;10,IF(AND(ISNUMBER('Control Sample Data'!H193),'Control Sample Data'!H193&lt;$B$1, 'Control Sample Data'!H193&gt;0),'Control Sample Data'!H193,$B$1),"")</f>
        <v/>
      </c>
      <c r="U194" s="60" t="str">
        <f>IF(SUM('Control Sample Data'!I$3:I$98)&gt;10,IF(AND(ISNUMBER('Control Sample Data'!I193),'Control Sample Data'!I193&lt;$B$1, 'Control Sample Data'!I193&gt;0),'Control Sample Data'!I193,$B$1),"")</f>
        <v/>
      </c>
      <c r="V194" s="60" t="str">
        <f>IF(SUM('Control Sample Data'!J$3:J$98)&gt;10,IF(AND(ISNUMBER('Control Sample Data'!J193),'Control Sample Data'!J193&lt;$B$1, 'Control Sample Data'!J193&gt;0),'Control Sample Data'!J193,$B$1),"")</f>
        <v/>
      </c>
      <c r="W194" s="60" t="str">
        <f>IF(SUM('Control Sample Data'!K$3:K$98)&gt;10,IF(AND(ISNUMBER('Control Sample Data'!K193),'Control Sample Data'!K193&lt;$B$1, 'Control Sample Data'!K193&gt;0),'Control Sample Data'!K193,$B$1),"")</f>
        <v/>
      </c>
      <c r="X194" s="60" t="str">
        <f>IF(SUM('Control Sample Data'!L$3:L$98)&gt;10,IF(AND(ISNUMBER('Control Sample Data'!L193),'Control Sample Data'!L193&lt;$B$1, 'Control Sample Data'!L193&gt;0),'Control Sample Data'!L193,$B$1),"")</f>
        <v/>
      </c>
      <c r="Y194" s="60" t="str">
        <f>IF(SUM('Control Sample Data'!M$3:M$98)&gt;10,IF(AND(ISNUMBER('Control Sample Data'!M193),'Control Sample Data'!M193&lt;$B$1, 'Control Sample Data'!M193&gt;0),'Control Sample Data'!M193,$B$1),"")</f>
        <v/>
      </c>
      <c r="AT194" s="74">
        <f t="shared" si="160"/>
        <v>-3.0883333333333312</v>
      </c>
      <c r="AU194" s="74">
        <f t="shared" si="161"/>
        <v>-3.0966666666666676</v>
      </c>
      <c r="AV194" s="74">
        <f t="shared" si="162"/>
        <v>-2.8033333333333346</v>
      </c>
      <c r="AW194" s="74" t="str">
        <f t="shared" si="163"/>
        <v/>
      </c>
      <c r="AX194" s="74" t="str">
        <f t="shared" si="164"/>
        <v/>
      </c>
      <c r="AY194" s="74" t="str">
        <f t="shared" si="165"/>
        <v/>
      </c>
      <c r="AZ194" s="74" t="str">
        <f t="shared" si="166"/>
        <v/>
      </c>
      <c r="BA194" s="74" t="str">
        <f t="shared" si="167"/>
        <v/>
      </c>
      <c r="BB194" s="74" t="str">
        <f t="shared" si="168"/>
        <v/>
      </c>
      <c r="BC194" s="74" t="str">
        <f t="shared" si="169"/>
        <v/>
      </c>
      <c r="BD194" s="74">
        <f t="shared" si="172"/>
        <v>-3.0666666666666664</v>
      </c>
      <c r="BE194" s="74">
        <f t="shared" si="173"/>
        <v>-3.7083333333333321</v>
      </c>
      <c r="BF194" s="74">
        <f t="shared" si="174"/>
        <v>-3.6050000000000004</v>
      </c>
      <c r="BG194" s="74" t="str">
        <f t="shared" si="175"/>
        <v/>
      </c>
      <c r="BH194" s="74" t="str">
        <f t="shared" si="176"/>
        <v/>
      </c>
      <c r="BI194" s="74" t="str">
        <f t="shared" si="177"/>
        <v/>
      </c>
      <c r="BJ194" s="74" t="str">
        <f t="shared" si="178"/>
        <v/>
      </c>
      <c r="BK194" s="74" t="str">
        <f t="shared" si="179"/>
        <v/>
      </c>
      <c r="BL194" s="74" t="str">
        <f t="shared" si="180"/>
        <v/>
      </c>
      <c r="BM194" s="74" t="str">
        <f t="shared" si="181"/>
        <v/>
      </c>
      <c r="BN194" s="62">
        <f t="shared" si="170"/>
        <v>-2.9961111111111109</v>
      </c>
      <c r="BO194" s="62">
        <f t="shared" si="171"/>
        <v>-3.4599999999999995</v>
      </c>
      <c r="BP194" s="9">
        <f t="shared" si="140"/>
        <v>8.5051302702240683</v>
      </c>
      <c r="BQ194" s="9">
        <f t="shared" si="141"/>
        <v>8.5543999886539108</v>
      </c>
      <c r="BR194" s="9">
        <f t="shared" si="142"/>
        <v>6.9805143011265871</v>
      </c>
      <c r="BS194" s="9" t="str">
        <f t="shared" si="143"/>
        <v/>
      </c>
      <c r="BT194" s="9" t="str">
        <f t="shared" si="144"/>
        <v/>
      </c>
      <c r="BU194" s="9" t="str">
        <f t="shared" si="145"/>
        <v/>
      </c>
      <c r="BV194" s="9" t="str">
        <f t="shared" si="146"/>
        <v/>
      </c>
      <c r="BW194" s="9" t="str">
        <f t="shared" si="147"/>
        <v/>
      </c>
      <c r="BX194" s="9" t="str">
        <f t="shared" si="148"/>
        <v/>
      </c>
      <c r="BY194" s="9" t="str">
        <f t="shared" si="149"/>
        <v/>
      </c>
      <c r="BZ194" s="9">
        <f t="shared" si="150"/>
        <v>8.3783529825650103</v>
      </c>
      <c r="CA194" s="9">
        <f t="shared" si="151"/>
        <v>13.071323625928784</v>
      </c>
      <c r="CB194" s="9">
        <f t="shared" si="152"/>
        <v>12.167830025928074</v>
      </c>
      <c r="CC194" s="9" t="str">
        <f t="shared" si="153"/>
        <v/>
      </c>
      <c r="CD194" s="9" t="str">
        <f t="shared" si="154"/>
        <v/>
      </c>
      <c r="CE194" s="9" t="str">
        <f t="shared" si="155"/>
        <v/>
      </c>
      <c r="CF194" s="9" t="str">
        <f t="shared" si="156"/>
        <v/>
      </c>
      <c r="CG194" s="9" t="str">
        <f t="shared" si="157"/>
        <v/>
      </c>
      <c r="CH194" s="9" t="str">
        <f t="shared" si="158"/>
        <v/>
      </c>
      <c r="CI194" s="9" t="str">
        <f t="shared" si="159"/>
        <v/>
      </c>
    </row>
    <row r="195" spans="1:95">
      <c r="A195" s="189"/>
      <c r="B195" s="57" t="str">
        <f>IF('Gene Table'!D194="","",'Gene Table'!D194)</f>
        <v>PCR</v>
      </c>
      <c r="C195" s="57" t="s">
        <v>1841</v>
      </c>
      <c r="D195" s="60">
        <f>IF(SUM('Test Sample Data'!D$3:D$98)&gt;10,IF(AND(ISNUMBER('Test Sample Data'!D194),'Test Sample Data'!D194&lt;$B$1, 'Test Sample Data'!D194&gt;0),'Test Sample Data'!D194,$B$1),"")</f>
        <v>24.2</v>
      </c>
      <c r="E195" s="60">
        <f>IF(SUM('Test Sample Data'!E$3:E$98)&gt;10,IF(AND(ISNUMBER('Test Sample Data'!E194),'Test Sample Data'!E194&lt;$B$1, 'Test Sample Data'!E194&gt;0),'Test Sample Data'!E194,$B$1),"")</f>
        <v>24.19</v>
      </c>
      <c r="F195" s="60">
        <f>IF(SUM('Test Sample Data'!F$3:F$98)&gt;10,IF(AND(ISNUMBER('Test Sample Data'!F194),'Test Sample Data'!F194&lt;$B$1, 'Test Sample Data'!F194&gt;0),'Test Sample Data'!F194,$B$1),"")</f>
        <v>24.33</v>
      </c>
      <c r="G195" s="60" t="str">
        <f>IF(SUM('Test Sample Data'!G$3:G$98)&gt;10,IF(AND(ISNUMBER('Test Sample Data'!G194),'Test Sample Data'!G194&lt;$B$1, 'Test Sample Data'!G194&gt;0),'Test Sample Data'!G194,$B$1),"")</f>
        <v/>
      </c>
      <c r="H195" s="60" t="str">
        <f>IF(SUM('Test Sample Data'!H$3:H$98)&gt;10,IF(AND(ISNUMBER('Test Sample Data'!H194),'Test Sample Data'!H194&lt;$B$1, 'Test Sample Data'!H194&gt;0),'Test Sample Data'!H194,$B$1),"")</f>
        <v/>
      </c>
      <c r="I195" s="60" t="str">
        <f>IF(SUM('Test Sample Data'!I$3:I$98)&gt;10,IF(AND(ISNUMBER('Test Sample Data'!I194),'Test Sample Data'!I194&lt;$B$1, 'Test Sample Data'!I194&gt;0),'Test Sample Data'!I194,$B$1),"")</f>
        <v/>
      </c>
      <c r="J195" s="60" t="str">
        <f>IF(SUM('Test Sample Data'!J$3:J$98)&gt;10,IF(AND(ISNUMBER('Test Sample Data'!J194),'Test Sample Data'!J194&lt;$B$1, 'Test Sample Data'!J194&gt;0),'Test Sample Data'!J194,$B$1),"")</f>
        <v/>
      </c>
      <c r="K195" s="60" t="str">
        <f>IF(SUM('Test Sample Data'!K$3:K$98)&gt;10,IF(AND(ISNUMBER('Test Sample Data'!K194),'Test Sample Data'!K194&lt;$B$1, 'Test Sample Data'!K194&gt;0),'Test Sample Data'!K194,$B$1),"")</f>
        <v/>
      </c>
      <c r="L195" s="60" t="str">
        <f>IF(SUM('Test Sample Data'!L$3:L$98)&gt;10,IF(AND(ISNUMBER('Test Sample Data'!L194),'Test Sample Data'!L194&lt;$B$1, 'Test Sample Data'!L194&gt;0),'Test Sample Data'!L194,$B$1),"")</f>
        <v/>
      </c>
      <c r="M195" s="60" t="str">
        <f>IF(SUM('Test Sample Data'!M$3:M$98)&gt;10,IF(AND(ISNUMBER('Test Sample Data'!M194),'Test Sample Data'!M194&lt;$B$1, 'Test Sample Data'!M194&gt;0),'Test Sample Data'!M194,$B$1),"")</f>
        <v/>
      </c>
      <c r="N195" s="60" t="str">
        <f>'Gene Table'!D194</f>
        <v>PCR</v>
      </c>
      <c r="O195" s="57" t="s">
        <v>1841</v>
      </c>
      <c r="P195" s="60">
        <f>IF(SUM('Control Sample Data'!D$3:D$98)&gt;10,IF(AND(ISNUMBER('Control Sample Data'!D194),'Control Sample Data'!D194&lt;$B$1, 'Control Sample Data'!D194&gt;0),'Control Sample Data'!D194,$B$1),"")</f>
        <v>21.01</v>
      </c>
      <c r="Q195" s="60">
        <f>IF(SUM('Control Sample Data'!E$3:E$98)&gt;10,IF(AND(ISNUMBER('Control Sample Data'!E194),'Control Sample Data'!E194&lt;$B$1, 'Control Sample Data'!E194&gt;0),'Control Sample Data'!E194,$B$1),"")</f>
        <v>20.64</v>
      </c>
      <c r="R195" s="60">
        <f>IF(SUM('Control Sample Data'!F$3:F$98)&gt;10,IF(AND(ISNUMBER('Control Sample Data'!F194),'Control Sample Data'!F194&lt;$B$1, 'Control Sample Data'!F194&gt;0),'Control Sample Data'!F194,$B$1),"")</f>
        <v>20.66</v>
      </c>
      <c r="S195" s="60" t="str">
        <f>IF(SUM('Control Sample Data'!G$3:G$98)&gt;10,IF(AND(ISNUMBER('Control Sample Data'!G194),'Control Sample Data'!G194&lt;$B$1, 'Control Sample Data'!G194&gt;0),'Control Sample Data'!G194,$B$1),"")</f>
        <v/>
      </c>
      <c r="T195" s="60" t="str">
        <f>IF(SUM('Control Sample Data'!H$3:H$98)&gt;10,IF(AND(ISNUMBER('Control Sample Data'!H194),'Control Sample Data'!H194&lt;$B$1, 'Control Sample Data'!H194&gt;0),'Control Sample Data'!H194,$B$1),"")</f>
        <v/>
      </c>
      <c r="U195" s="60" t="str">
        <f>IF(SUM('Control Sample Data'!I$3:I$98)&gt;10,IF(AND(ISNUMBER('Control Sample Data'!I194),'Control Sample Data'!I194&lt;$B$1, 'Control Sample Data'!I194&gt;0),'Control Sample Data'!I194,$B$1),"")</f>
        <v/>
      </c>
      <c r="V195" s="60" t="str">
        <f>IF(SUM('Control Sample Data'!J$3:J$98)&gt;10,IF(AND(ISNUMBER('Control Sample Data'!J194),'Control Sample Data'!J194&lt;$B$1, 'Control Sample Data'!J194&gt;0),'Control Sample Data'!J194,$B$1),"")</f>
        <v/>
      </c>
      <c r="W195" s="60" t="str">
        <f>IF(SUM('Control Sample Data'!K$3:K$98)&gt;10,IF(AND(ISNUMBER('Control Sample Data'!K194),'Control Sample Data'!K194&lt;$B$1, 'Control Sample Data'!K194&gt;0),'Control Sample Data'!K194,$B$1),"")</f>
        <v/>
      </c>
      <c r="X195" s="60" t="str">
        <f>IF(SUM('Control Sample Data'!L$3:L$98)&gt;10,IF(AND(ISNUMBER('Control Sample Data'!L194),'Control Sample Data'!L194&lt;$B$1, 'Control Sample Data'!L194&gt;0),'Control Sample Data'!L194,$B$1),"")</f>
        <v/>
      </c>
      <c r="Y195" s="60" t="str">
        <f>IF(SUM('Control Sample Data'!M$3:M$98)&gt;10,IF(AND(ISNUMBER('Control Sample Data'!M194),'Control Sample Data'!M194&lt;$B$1, 'Control Sample Data'!M194&gt;0),'Control Sample Data'!M194,$B$1),"")</f>
        <v/>
      </c>
      <c r="AT195" s="74">
        <f t="shared" si="160"/>
        <v>0.68166666666666842</v>
      </c>
      <c r="AU195" s="74">
        <f t="shared" si="161"/>
        <v>0.58333333333333215</v>
      </c>
      <c r="AV195" s="74">
        <f t="shared" si="162"/>
        <v>0.70666666666666345</v>
      </c>
      <c r="AW195" s="74" t="str">
        <f t="shared" si="163"/>
        <v/>
      </c>
      <c r="AX195" s="74" t="str">
        <f t="shared" si="164"/>
        <v/>
      </c>
      <c r="AY195" s="74" t="str">
        <f t="shared" si="165"/>
        <v/>
      </c>
      <c r="AZ195" s="74" t="str">
        <f t="shared" si="166"/>
        <v/>
      </c>
      <c r="BA195" s="74" t="str">
        <f t="shared" si="167"/>
        <v/>
      </c>
      <c r="BB195" s="74" t="str">
        <f t="shared" si="168"/>
        <v/>
      </c>
      <c r="BC195" s="74" t="str">
        <f t="shared" si="169"/>
        <v/>
      </c>
      <c r="BD195" s="74">
        <f t="shared" si="172"/>
        <v>-2.7666666666666657</v>
      </c>
      <c r="BE195" s="74">
        <f t="shared" si="173"/>
        <v>-3.668333333333333</v>
      </c>
      <c r="BF195" s="74">
        <f t="shared" si="174"/>
        <v>-3.745000000000001</v>
      </c>
      <c r="BG195" s="74" t="str">
        <f t="shared" si="175"/>
        <v/>
      </c>
      <c r="BH195" s="74" t="str">
        <f t="shared" si="176"/>
        <v/>
      </c>
      <c r="BI195" s="74" t="str">
        <f t="shared" si="177"/>
        <v/>
      </c>
      <c r="BJ195" s="74" t="str">
        <f t="shared" si="178"/>
        <v/>
      </c>
      <c r="BK195" s="74" t="str">
        <f t="shared" si="179"/>
        <v/>
      </c>
      <c r="BL195" s="74" t="str">
        <f t="shared" si="180"/>
        <v/>
      </c>
      <c r="BM195" s="74" t="str">
        <f t="shared" si="181"/>
        <v/>
      </c>
      <c r="BN195" s="62">
        <f t="shared" si="170"/>
        <v>0.65722222222222137</v>
      </c>
      <c r="BO195" s="62">
        <f t="shared" si="171"/>
        <v>-3.3933333333333331</v>
      </c>
      <c r="BP195" s="9">
        <f t="shared" si="140"/>
        <v>0.6234446267930478</v>
      </c>
      <c r="BQ195" s="9">
        <f t="shared" si="141"/>
        <v>0.66741992708501774</v>
      </c>
      <c r="BR195" s="9">
        <f t="shared" si="142"/>
        <v>0.612734221264566</v>
      </c>
      <c r="BS195" s="9" t="str">
        <f t="shared" si="143"/>
        <v/>
      </c>
      <c r="BT195" s="9" t="str">
        <f t="shared" si="144"/>
        <v/>
      </c>
      <c r="BU195" s="9" t="str">
        <f t="shared" si="145"/>
        <v/>
      </c>
      <c r="BV195" s="9" t="str">
        <f t="shared" si="146"/>
        <v/>
      </c>
      <c r="BW195" s="9" t="str">
        <f t="shared" si="147"/>
        <v/>
      </c>
      <c r="BX195" s="9" t="str">
        <f t="shared" si="148"/>
        <v/>
      </c>
      <c r="BY195" s="9" t="str">
        <f t="shared" si="149"/>
        <v/>
      </c>
      <c r="BZ195" s="9">
        <f t="shared" si="150"/>
        <v>6.8053372876068403</v>
      </c>
      <c r="CA195" s="9">
        <f t="shared" si="151"/>
        <v>12.713887593986737</v>
      </c>
      <c r="CB195" s="9">
        <f t="shared" si="152"/>
        <v>13.407794154687187</v>
      </c>
      <c r="CC195" s="9" t="str">
        <f t="shared" si="153"/>
        <v/>
      </c>
      <c r="CD195" s="9" t="str">
        <f t="shared" si="154"/>
        <v/>
      </c>
      <c r="CE195" s="9" t="str">
        <f t="shared" si="155"/>
        <v/>
      </c>
      <c r="CF195" s="9" t="str">
        <f t="shared" si="156"/>
        <v/>
      </c>
      <c r="CG195" s="9" t="str">
        <f t="shared" si="157"/>
        <v/>
      </c>
      <c r="CH195" s="9" t="str">
        <f t="shared" si="158"/>
        <v/>
      </c>
      <c r="CI195" s="9" t="str">
        <f t="shared" si="159"/>
        <v/>
      </c>
    </row>
    <row r="196" spans="1:95">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row>
    <row r="197" spans="1:95">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row>
    <row r="198" spans="1:9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row>
    <row r="199" spans="1:95">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row>
    <row r="200" spans="1:95">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row>
    <row r="201" spans="1:95">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row>
    <row r="202" spans="1:95">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row>
    <row r="203" spans="1:95">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row>
    <row r="204" spans="1:95">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row>
    <row r="205" spans="1:95">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row>
    <row r="206" spans="1:95">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row>
    <row r="207" spans="1:95">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row>
    <row r="208" spans="1:95">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row>
    <row r="209" spans="1:95">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row>
    <row r="210" spans="1:95">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row>
    <row r="211" spans="1:95">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row>
    <row r="212" spans="1:95">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row>
    <row r="213" spans="1:95">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7"/>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row>
    <row r="214" spans="1:95">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row>
    <row r="215" spans="1:95">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row>
    <row r="216" spans="1:95">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row>
    <row r="217" spans="1:95">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row>
    <row r="218" spans="1:95">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row>
    <row r="219" spans="1:95">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row>
    <row r="220" spans="1:95">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row>
    <row r="221" spans="1:95">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row>
    <row r="222" spans="1:95">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row>
    <row r="223" spans="1:95">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row>
    <row r="224" spans="1:95">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row>
    <row r="225" spans="1:95">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row>
    <row r="226" spans="1:95">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row>
    <row r="227" spans="1:95">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row>
    <row r="228" spans="1:95">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row>
    <row r="229" spans="1:95">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row>
    <row r="230" spans="1:95">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row>
    <row r="231" spans="1:95">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row>
    <row r="232" spans="1:95">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row>
    <row r="233" spans="1:95">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row>
    <row r="234" spans="1:95">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row>
    <row r="235" spans="1:95">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row>
    <row r="236" spans="1:95">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row>
    <row r="237" spans="1:95">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row>
    <row r="238" spans="1:95">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row>
    <row r="239" spans="1:95">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row>
    <row r="240" spans="1:95">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row>
    <row r="241" spans="1:95">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row>
    <row r="242" spans="1:95">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row>
    <row r="243" spans="1:95">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row>
    <row r="244" spans="1:95">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row>
    <row r="245" spans="1:95">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row>
    <row r="246" spans="1:9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row>
    <row r="247" spans="1:95">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row>
    <row r="248" spans="1:95">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row>
    <row r="249" spans="1:95">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row>
    <row r="250" spans="1:95">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row>
    <row r="251" spans="1:95">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row>
    <row r="252" spans="1:95">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row>
    <row r="253" spans="1:95">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row>
    <row r="254" spans="1:95">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row>
    <row r="255" spans="1:95">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row>
    <row r="256" spans="1:95">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row>
    <row r="257" spans="1:95">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row>
    <row r="258" spans="1:95">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row>
    <row r="259" spans="1:95">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row>
    <row r="260" spans="1:95">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row>
    <row r="261" spans="1:95">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row>
    <row r="262" spans="1:95">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row>
    <row r="263" spans="1:95">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row>
    <row r="264" spans="1:95">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row>
    <row r="265" spans="1:95">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row>
    <row r="266" spans="1:95">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row>
    <row r="267" spans="1:95">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row>
    <row r="268" spans="1:95">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row>
    <row r="269" spans="1:95">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row>
    <row r="270" spans="1:95">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row>
    <row r="271" spans="1:95">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row>
    <row r="272" spans="1:95">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row>
    <row r="273" spans="1:95">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row>
    <row r="274" spans="1:95">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row>
    <row r="275" spans="1:95">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row>
    <row r="276" spans="1:95">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row>
    <row r="277" spans="1:95">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row>
    <row r="278" spans="1:95">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row>
    <row r="279" spans="1:95">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row>
    <row r="280" spans="1:95">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row>
    <row r="281" spans="1:95">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row>
    <row r="282" spans="1:95">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row>
    <row r="283" spans="1:95">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row>
    <row r="284" spans="1:95">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row>
    <row r="285" spans="1:95">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row>
    <row r="286" spans="1:95">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row>
    <row r="287" spans="1:95">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row>
    <row r="288" spans="1:95">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row>
    <row r="289" spans="1:95">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row>
    <row r="290" spans="1:95">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row>
    <row r="291" spans="1:95">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row>
    <row r="292" spans="1:95">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row>
    <row r="293" spans="1:95">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row>
    <row r="294" spans="1:95">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row>
    <row r="295" spans="1:95">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row>
    <row r="296" spans="1:95">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row>
    <row r="297" spans="1:95">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row>
    <row r="298" spans="1:95">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row>
    <row r="299" spans="1:95">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row>
    <row r="300" spans="1:95">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row>
    <row r="301" spans="1:95">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c r="AO301" s="107"/>
      <c r="AP301" s="107"/>
      <c r="AQ301" s="107"/>
      <c r="AR301" s="107"/>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row>
    <row r="302" spans="1:95">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c r="AO302" s="107"/>
      <c r="AP302" s="107"/>
      <c r="AQ302" s="107"/>
      <c r="AR302" s="107"/>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row>
    <row r="303" spans="1:95">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c r="AO303" s="107"/>
      <c r="AP303" s="107"/>
      <c r="AQ303" s="107"/>
      <c r="AR303" s="107"/>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row>
    <row r="304" spans="1:95">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row>
    <row r="305" spans="1:95">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row>
    <row r="306" spans="1:95">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row>
    <row r="307" spans="1:95">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row>
    <row r="308" spans="1:95">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row>
    <row r="309" spans="1:95">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row>
    <row r="310" spans="1:95">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row>
    <row r="311" spans="1:95">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row>
    <row r="312" spans="1:95">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row>
    <row r="313" spans="1:95">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row>
    <row r="314" spans="1:95">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row>
    <row r="315" spans="1:95">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row>
    <row r="316" spans="1:95">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row>
    <row r="317" spans="1:95">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row>
    <row r="318" spans="1:95">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row>
    <row r="319" spans="1:95">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row>
    <row r="320" spans="1:95">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row>
    <row r="321" spans="1:95">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row>
    <row r="322" spans="1:95">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row>
    <row r="323" spans="1:95">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row>
    <row r="324" spans="1:95">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107"/>
      <c r="BT324" s="107"/>
      <c r="BU324" s="107"/>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row>
    <row r="325" spans="1:95">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c r="AO325" s="107"/>
      <c r="AP325" s="107"/>
      <c r="AQ325" s="107"/>
      <c r="AR325" s="107"/>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07"/>
      <c r="BR325" s="107"/>
      <c r="BS325" s="107"/>
      <c r="BT325" s="107"/>
      <c r="BU325" s="107"/>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row>
    <row r="326" spans="1:95">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row>
    <row r="327" spans="1:95">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row>
    <row r="328" spans="1:95">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c r="AO328" s="107"/>
      <c r="AP328" s="107"/>
      <c r="AQ328" s="107"/>
      <c r="AR328" s="107"/>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07"/>
      <c r="BR328" s="107"/>
      <c r="BS328" s="107"/>
      <c r="BT328" s="107"/>
      <c r="BU328" s="107"/>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row>
    <row r="329" spans="1:95">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row>
    <row r="330" spans="1:95">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07"/>
      <c r="BR330" s="107"/>
      <c r="BS330" s="107"/>
      <c r="BT330" s="107"/>
      <c r="BU330" s="107"/>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row>
    <row r="331" spans="1:95">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row>
    <row r="332" spans="1:95">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row>
    <row r="333" spans="1:95">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row>
    <row r="334" spans="1:95">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c r="AO334" s="107"/>
      <c r="AP334" s="107"/>
      <c r="AQ334" s="107"/>
      <c r="AR334" s="107"/>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07"/>
      <c r="BR334" s="107"/>
      <c r="BS334" s="107"/>
      <c r="BT334" s="107"/>
      <c r="BU334" s="107"/>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row>
    <row r="335" spans="1:95">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7"/>
      <c r="AL335" s="107"/>
      <c r="AM335" s="107"/>
      <c r="AN335" s="107"/>
      <c r="AO335" s="107"/>
      <c r="AP335" s="107"/>
      <c r="AQ335" s="107"/>
      <c r="AR335" s="107"/>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07"/>
      <c r="BR335" s="107"/>
      <c r="BS335" s="107"/>
      <c r="BT335" s="107"/>
      <c r="BU335" s="107"/>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row>
    <row r="336" spans="1:95">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07"/>
      <c r="BR336" s="107"/>
      <c r="BS336" s="107"/>
      <c r="BT336" s="107"/>
      <c r="BU336" s="107"/>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row>
    <row r="337" spans="1:95">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c r="AO337" s="107"/>
      <c r="AP337" s="107"/>
      <c r="AQ337" s="107"/>
      <c r="AR337" s="107"/>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07"/>
      <c r="BR337" s="107"/>
      <c r="BS337" s="107"/>
      <c r="BT337" s="107"/>
      <c r="BU337" s="107"/>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row>
    <row r="338" spans="1:95">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c r="AO338" s="107"/>
      <c r="AP338" s="107"/>
      <c r="AQ338" s="107"/>
      <c r="AR338" s="107"/>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07"/>
      <c r="BR338" s="107"/>
      <c r="BS338" s="107"/>
      <c r="BT338" s="107"/>
      <c r="BU338" s="107"/>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row>
    <row r="339" spans="1:95">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07"/>
      <c r="BR339" s="107"/>
      <c r="BS339" s="107"/>
      <c r="BT339" s="107"/>
      <c r="BU339" s="107"/>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row>
    <row r="340" spans="1:95">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7"/>
      <c r="AL340" s="107"/>
      <c r="AM340" s="107"/>
      <c r="AN340" s="107"/>
      <c r="AO340" s="107"/>
      <c r="AP340" s="107"/>
      <c r="AQ340" s="107"/>
      <c r="AR340" s="107"/>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07"/>
      <c r="BR340" s="107"/>
      <c r="BS340" s="107"/>
      <c r="BT340" s="107"/>
      <c r="BU340" s="107"/>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row>
    <row r="341" spans="1:95">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c r="AO341" s="107"/>
      <c r="AP341" s="107"/>
      <c r="AQ341" s="107"/>
      <c r="AR341" s="107"/>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row>
    <row r="342" spans="1:95">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c r="AO342" s="107"/>
      <c r="AP342" s="107"/>
      <c r="AQ342" s="107"/>
      <c r="AR342" s="107"/>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07"/>
      <c r="BR342" s="107"/>
      <c r="BS342" s="107"/>
      <c r="BT342" s="107"/>
      <c r="BU342" s="107"/>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row>
    <row r="343" spans="1:95">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7"/>
      <c r="AL343" s="107"/>
      <c r="AM343" s="107"/>
      <c r="AN343" s="107"/>
      <c r="AO343" s="107"/>
      <c r="AP343" s="107"/>
      <c r="AQ343" s="107"/>
      <c r="AR343" s="107"/>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07"/>
      <c r="BR343" s="107"/>
      <c r="BS343" s="107"/>
      <c r="BT343" s="107"/>
      <c r="BU343" s="107"/>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row>
    <row r="344" spans="1:95">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7"/>
      <c r="AL344" s="107"/>
      <c r="AM344" s="107"/>
      <c r="AN344" s="107"/>
      <c r="AO344" s="107"/>
      <c r="AP344" s="107"/>
      <c r="AQ344" s="107"/>
      <c r="AR344" s="107"/>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07"/>
      <c r="BR344" s="107"/>
      <c r="BS344" s="107"/>
      <c r="BT344" s="107"/>
      <c r="BU344" s="107"/>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row>
    <row r="345" spans="1:95">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7"/>
      <c r="AL345" s="107"/>
      <c r="AM345" s="107"/>
      <c r="AN345" s="107"/>
      <c r="AO345" s="107"/>
      <c r="AP345" s="107"/>
      <c r="AQ345" s="107"/>
      <c r="AR345" s="107"/>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07"/>
      <c r="BR345" s="107"/>
      <c r="BS345" s="107"/>
      <c r="BT345" s="107"/>
      <c r="BU345" s="107"/>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row>
    <row r="346" spans="1:95">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07"/>
      <c r="BR346" s="107"/>
      <c r="BS346" s="107"/>
      <c r="BT346" s="107"/>
      <c r="BU346" s="107"/>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row>
    <row r="347" spans="1:95">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c r="AO347" s="107"/>
      <c r="AP347" s="107"/>
      <c r="AQ347" s="107"/>
      <c r="AR347" s="107"/>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07"/>
      <c r="BR347" s="107"/>
      <c r="BS347" s="107"/>
      <c r="BT347" s="107"/>
      <c r="BU347" s="107"/>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row>
    <row r="348" spans="1:95">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c r="AO348" s="107"/>
      <c r="AP348" s="107"/>
      <c r="AQ348" s="107"/>
      <c r="AR348" s="107"/>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07"/>
      <c r="BR348" s="107"/>
      <c r="BS348" s="107"/>
      <c r="BT348" s="107"/>
      <c r="BU348" s="107"/>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row>
    <row r="349" spans="1:95">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07"/>
      <c r="BR349" s="107"/>
      <c r="BS349" s="107"/>
      <c r="BT349" s="107"/>
      <c r="BU349" s="107"/>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row>
    <row r="350" spans="1:95">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07"/>
      <c r="BR350" s="107"/>
      <c r="BS350" s="107"/>
      <c r="BT350" s="107"/>
      <c r="BU350" s="107"/>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row>
    <row r="351" spans="1:95">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07"/>
      <c r="BR351" s="107"/>
      <c r="BS351" s="107"/>
      <c r="BT351" s="107"/>
      <c r="BU351" s="107"/>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row>
    <row r="352" spans="1:95">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7"/>
      <c r="AM352" s="107"/>
      <c r="AN352" s="107"/>
      <c r="AO352" s="107"/>
      <c r="AP352" s="107"/>
      <c r="AQ352" s="107"/>
      <c r="AR352" s="107"/>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07"/>
      <c r="BR352" s="107"/>
      <c r="BS352" s="107"/>
      <c r="BT352" s="107"/>
      <c r="BU352" s="107"/>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row>
    <row r="353" spans="1:95">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7"/>
      <c r="AN353" s="107"/>
      <c r="AO353" s="107"/>
      <c r="AP353" s="107"/>
      <c r="AQ353" s="107"/>
      <c r="AR353" s="107"/>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07"/>
      <c r="BR353" s="107"/>
      <c r="BS353" s="107"/>
      <c r="BT353" s="107"/>
      <c r="BU353" s="107"/>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row>
    <row r="354" spans="1:95">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c r="AO354" s="107"/>
      <c r="AP354" s="107"/>
      <c r="AQ354" s="107"/>
      <c r="AR354" s="107"/>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07"/>
      <c r="BR354" s="107"/>
      <c r="BS354" s="107"/>
      <c r="BT354" s="107"/>
      <c r="BU354" s="107"/>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row>
    <row r="355" spans="1:95">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c r="AO355" s="107"/>
      <c r="AP355" s="107"/>
      <c r="AQ355" s="107"/>
      <c r="AR355" s="107"/>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07"/>
      <c r="BR355" s="107"/>
      <c r="BS355" s="107"/>
      <c r="BT355" s="107"/>
      <c r="BU355" s="107"/>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row>
    <row r="356" spans="1:95">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7"/>
      <c r="AL356" s="107"/>
      <c r="AM356" s="107"/>
      <c r="AN356" s="107"/>
      <c r="AO356" s="107"/>
      <c r="AP356" s="107"/>
      <c r="AQ356" s="107"/>
      <c r="AR356" s="107"/>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07"/>
      <c r="BR356" s="107"/>
      <c r="BS356" s="107"/>
      <c r="BT356" s="107"/>
      <c r="BU356" s="107"/>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row>
    <row r="357" spans="1:95">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07"/>
      <c r="BR357" s="107"/>
      <c r="BS357" s="107"/>
      <c r="BT357" s="107"/>
      <c r="BU357" s="107"/>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row>
    <row r="358" spans="1:95">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107"/>
      <c r="BT358" s="107"/>
      <c r="BU358" s="107"/>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row>
    <row r="359" spans="1:95">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c r="AO359" s="107"/>
      <c r="AP359" s="107"/>
      <c r="AQ359" s="107"/>
      <c r="AR359" s="107"/>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07"/>
      <c r="BR359" s="107"/>
      <c r="BS359" s="107"/>
      <c r="BT359" s="107"/>
      <c r="BU359" s="107"/>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row>
    <row r="360" spans="1:95">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07"/>
      <c r="BR360" s="107"/>
      <c r="BS360" s="107"/>
      <c r="BT360" s="107"/>
      <c r="BU360" s="107"/>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row>
    <row r="361" spans="1:95">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07"/>
      <c r="BR361" s="107"/>
      <c r="BS361" s="107"/>
      <c r="BT361" s="107"/>
      <c r="BU361" s="107"/>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row>
    <row r="362" spans="1:95">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07"/>
      <c r="BR362" s="107"/>
      <c r="BS362" s="107"/>
      <c r="BT362" s="107"/>
      <c r="BU362" s="107"/>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row>
    <row r="363" spans="1:95">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c r="AO363" s="107"/>
      <c r="AP363" s="107"/>
      <c r="AQ363" s="107"/>
      <c r="AR363" s="107"/>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07"/>
      <c r="BR363" s="107"/>
      <c r="BS363" s="107"/>
      <c r="BT363" s="107"/>
      <c r="BU363" s="107"/>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row>
    <row r="364" spans="1:95">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07"/>
      <c r="BR364" s="107"/>
      <c r="BS364" s="107"/>
      <c r="BT364" s="107"/>
      <c r="BU364" s="107"/>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row>
    <row r="365" spans="1:95">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c r="AM365" s="107"/>
      <c r="AN365" s="107"/>
      <c r="AO365" s="107"/>
      <c r="AP365" s="107"/>
      <c r="AQ365" s="107"/>
      <c r="AR365" s="107"/>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07"/>
      <c r="BR365" s="107"/>
      <c r="BS365" s="107"/>
      <c r="BT365" s="107"/>
      <c r="BU365" s="107"/>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row>
    <row r="366" spans="1:95">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07"/>
      <c r="BR366" s="107"/>
      <c r="BS366" s="107"/>
      <c r="BT366" s="107"/>
      <c r="BU366" s="107"/>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row>
    <row r="367" spans="1:95">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07"/>
      <c r="BR367" s="107"/>
      <c r="BS367" s="107"/>
      <c r="BT367" s="107"/>
      <c r="BU367" s="107"/>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row>
    <row r="368" spans="1:95">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07"/>
      <c r="BR368" s="107"/>
      <c r="BS368" s="107"/>
      <c r="BT368" s="107"/>
      <c r="BU368" s="107"/>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row>
    <row r="369" spans="1:95">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07"/>
      <c r="BR369" s="107"/>
      <c r="BS369" s="107"/>
      <c r="BT369" s="107"/>
      <c r="BU369" s="107"/>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row>
    <row r="370" spans="1:95">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07"/>
      <c r="BR370" s="107"/>
      <c r="BS370" s="107"/>
      <c r="BT370" s="107"/>
      <c r="BU370" s="107"/>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row>
    <row r="371" spans="1:95">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c r="AN371" s="107"/>
      <c r="AO371" s="107"/>
      <c r="AP371" s="107"/>
      <c r="AQ371" s="107"/>
      <c r="AR371" s="107"/>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07"/>
      <c r="BR371" s="107"/>
      <c r="BS371" s="107"/>
      <c r="BT371" s="107"/>
      <c r="BU371" s="107"/>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row>
    <row r="372" spans="1:95">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7"/>
      <c r="AL372" s="107"/>
      <c r="AM372" s="107"/>
      <c r="AN372" s="107"/>
      <c r="AO372" s="107"/>
      <c r="AP372" s="107"/>
      <c r="AQ372" s="107"/>
      <c r="AR372" s="107"/>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07"/>
      <c r="BR372" s="107"/>
      <c r="BS372" s="107"/>
      <c r="BT372" s="107"/>
      <c r="BU372" s="107"/>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row>
    <row r="373" spans="1:95">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c r="AO373" s="107"/>
      <c r="AP373" s="107"/>
      <c r="AQ373" s="107"/>
      <c r="AR373" s="107"/>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07"/>
      <c r="BR373" s="107"/>
      <c r="BS373" s="107"/>
      <c r="BT373" s="107"/>
      <c r="BU373" s="107"/>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row>
    <row r="374" spans="1:95">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7"/>
      <c r="AL374" s="107"/>
      <c r="AM374" s="107"/>
      <c r="AN374" s="107"/>
      <c r="AO374" s="107"/>
      <c r="AP374" s="107"/>
      <c r="AQ374" s="107"/>
      <c r="AR374" s="107"/>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07"/>
      <c r="BR374" s="107"/>
      <c r="BS374" s="107"/>
      <c r="BT374" s="107"/>
      <c r="BU374" s="107"/>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row>
    <row r="375" spans="1:95">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c r="AM375" s="107"/>
      <c r="AN375" s="107"/>
      <c r="AO375" s="107"/>
      <c r="AP375" s="107"/>
      <c r="AQ375" s="107"/>
      <c r="AR375" s="107"/>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07"/>
      <c r="BR375" s="107"/>
      <c r="BS375" s="107"/>
      <c r="BT375" s="107"/>
      <c r="BU375" s="107"/>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row>
    <row r="376" spans="1:95">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c r="AO376" s="107"/>
      <c r="AP376" s="107"/>
      <c r="AQ376" s="107"/>
      <c r="AR376" s="107"/>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07"/>
      <c r="BR376" s="107"/>
      <c r="BS376" s="107"/>
      <c r="BT376" s="107"/>
      <c r="BU376" s="107"/>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row>
    <row r="377" spans="1:95">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7"/>
      <c r="AL377" s="107"/>
      <c r="AM377" s="107"/>
      <c r="AN377" s="107"/>
      <c r="AO377" s="107"/>
      <c r="AP377" s="107"/>
      <c r="AQ377" s="107"/>
      <c r="AR377" s="107"/>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07"/>
      <c r="BR377" s="107"/>
      <c r="BS377" s="107"/>
      <c r="BT377" s="107"/>
      <c r="BU377" s="107"/>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row>
    <row r="378" spans="1:95">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c r="AO378" s="107"/>
      <c r="AP378" s="107"/>
      <c r="AQ378" s="107"/>
      <c r="AR378" s="107"/>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07"/>
      <c r="BR378" s="107"/>
      <c r="BS378" s="107"/>
      <c r="BT378" s="107"/>
      <c r="BU378" s="107"/>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row>
    <row r="379" spans="1:95">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07"/>
      <c r="BR379" s="107"/>
      <c r="BS379" s="107"/>
      <c r="BT379" s="107"/>
      <c r="BU379" s="107"/>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row>
    <row r="380" spans="1:95">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07"/>
      <c r="BR380" s="107"/>
      <c r="BS380" s="107"/>
      <c r="BT380" s="107"/>
      <c r="BU380" s="107"/>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row>
    <row r="381" spans="1:95">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107"/>
      <c r="AM381" s="107"/>
      <c r="AN381" s="107"/>
      <c r="AO381" s="107"/>
      <c r="AP381" s="107"/>
      <c r="AQ381" s="107"/>
      <c r="AR381" s="107"/>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07"/>
      <c r="BR381" s="107"/>
      <c r="BS381" s="107"/>
      <c r="BT381" s="107"/>
      <c r="BU381" s="107"/>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row>
    <row r="382" spans="1:95">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c r="AO382" s="107"/>
      <c r="AP382" s="107"/>
      <c r="AQ382" s="107"/>
      <c r="AR382" s="107"/>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07"/>
      <c r="BR382" s="107"/>
      <c r="BS382" s="107"/>
      <c r="BT382" s="107"/>
      <c r="BU382" s="107"/>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row>
    <row r="383" spans="1:95">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c r="AO383" s="107"/>
      <c r="AP383" s="107"/>
      <c r="AQ383" s="107"/>
      <c r="AR383" s="107"/>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07"/>
      <c r="BR383" s="107"/>
      <c r="BS383" s="107"/>
      <c r="BT383" s="107"/>
      <c r="BU383" s="107"/>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row>
    <row r="384" spans="1:95">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07"/>
      <c r="BR384" s="107"/>
      <c r="BS384" s="107"/>
      <c r="BT384" s="107"/>
      <c r="BU384" s="107"/>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row>
    <row r="385" spans="1:95">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c r="AN385" s="107"/>
      <c r="AO385" s="107"/>
      <c r="AP385" s="107"/>
      <c r="AQ385" s="107"/>
      <c r="AR385" s="107"/>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07"/>
      <c r="BR385" s="107"/>
      <c r="BS385" s="107"/>
      <c r="BT385" s="107"/>
      <c r="BU385" s="107"/>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row>
    <row r="386" spans="1:95">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AN386" s="107"/>
      <c r="AO386" s="107"/>
      <c r="AP386" s="107"/>
      <c r="AQ386" s="107"/>
      <c r="AR386" s="107"/>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07"/>
      <c r="BR386" s="107"/>
      <c r="BS386" s="107"/>
      <c r="BT386" s="107"/>
      <c r="BU386" s="107"/>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row>
    <row r="387" spans="1:95">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c r="AO387" s="107"/>
      <c r="AP387" s="107"/>
      <c r="AQ387" s="107"/>
      <c r="AR387" s="107"/>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07"/>
      <c r="BR387" s="107"/>
      <c r="BS387" s="107"/>
      <c r="BT387" s="107"/>
      <c r="BU387" s="107"/>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row>
    <row r="388" spans="1:95">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c r="AN388" s="107"/>
      <c r="AO388" s="107"/>
      <c r="AP388" s="107"/>
      <c r="AQ388" s="107"/>
      <c r="AR388" s="107"/>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07"/>
      <c r="BR388" s="107"/>
      <c r="BS388" s="107"/>
      <c r="BT388" s="107"/>
      <c r="BU388" s="107"/>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row>
    <row r="389" spans="1:95">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07"/>
      <c r="BR389" s="107"/>
      <c r="BS389" s="107"/>
      <c r="BT389" s="107"/>
      <c r="BU389" s="107"/>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row>
    <row r="390" spans="1:95">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07"/>
      <c r="BR390" s="107"/>
      <c r="BS390" s="107"/>
      <c r="BT390" s="107"/>
      <c r="BU390" s="107"/>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row>
    <row r="391" spans="1:95">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c r="AO391" s="107"/>
      <c r="AP391" s="107"/>
      <c r="AQ391" s="107"/>
      <c r="AR391" s="107"/>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07"/>
      <c r="BR391" s="107"/>
      <c r="BS391" s="107"/>
      <c r="BT391" s="107"/>
      <c r="BU391" s="107"/>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row>
    <row r="392" spans="1:95">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c r="AO392" s="107"/>
      <c r="AP392" s="107"/>
      <c r="AQ392" s="107"/>
      <c r="AR392" s="107"/>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07"/>
      <c r="BR392" s="107"/>
      <c r="BS392" s="107"/>
      <c r="BT392" s="107"/>
      <c r="BU392" s="107"/>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row>
    <row r="393" spans="1:95">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c r="AO393" s="107"/>
      <c r="AP393" s="107"/>
      <c r="AQ393" s="107"/>
      <c r="AR393" s="107"/>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07"/>
      <c r="BR393" s="107"/>
      <c r="BS393" s="107"/>
      <c r="BT393" s="107"/>
      <c r="BU393" s="107"/>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row>
    <row r="394" spans="1:95">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c r="AO394" s="107"/>
      <c r="AP394" s="107"/>
      <c r="AQ394" s="107"/>
      <c r="AR394" s="107"/>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07"/>
      <c r="BR394" s="107"/>
      <c r="BS394" s="107"/>
      <c r="BT394" s="107"/>
      <c r="BU394" s="107"/>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row>
    <row r="395" spans="1:95">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c r="AO395" s="107"/>
      <c r="AP395" s="107"/>
      <c r="AQ395" s="107"/>
      <c r="AR395" s="107"/>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07"/>
      <c r="BR395" s="107"/>
      <c r="BS395" s="107"/>
      <c r="BT395" s="107"/>
      <c r="BU395" s="107"/>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row>
    <row r="396" spans="1:95">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c r="AO396" s="107"/>
      <c r="AP396" s="107"/>
      <c r="AQ396" s="107"/>
      <c r="AR396" s="107"/>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07"/>
      <c r="BR396" s="107"/>
      <c r="BS396" s="107"/>
      <c r="BT396" s="107"/>
      <c r="BU396" s="107"/>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row>
    <row r="397" spans="1:95">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c r="AO397" s="107"/>
      <c r="AP397" s="107"/>
      <c r="AQ397" s="107"/>
      <c r="AR397" s="107"/>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07"/>
      <c r="BR397" s="107"/>
      <c r="BS397" s="107"/>
      <c r="BT397" s="107"/>
      <c r="BU397" s="107"/>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row>
    <row r="398" spans="1:95">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c r="AO398" s="107"/>
      <c r="AP398" s="107"/>
      <c r="AQ398" s="107"/>
      <c r="AR398" s="107"/>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07"/>
      <c r="BR398" s="107"/>
      <c r="BS398" s="107"/>
      <c r="BT398" s="107"/>
      <c r="BU398" s="107"/>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row>
    <row r="399" spans="1:95">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c r="AO399" s="107"/>
      <c r="AP399" s="107"/>
      <c r="AQ399" s="107"/>
      <c r="AR399" s="107"/>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07"/>
      <c r="BR399" s="107"/>
      <c r="BS399" s="107"/>
      <c r="BT399" s="107"/>
      <c r="BU399" s="107"/>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row>
    <row r="400" spans="1:95">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07"/>
      <c r="BR400" s="107"/>
      <c r="BS400" s="107"/>
      <c r="BT400" s="107"/>
      <c r="BU400" s="107"/>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row>
    <row r="401" spans="45:95">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07"/>
      <c r="BR401" s="107"/>
      <c r="BS401" s="107"/>
      <c r="BT401" s="107"/>
      <c r="BU401" s="107"/>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row>
    <row r="402" spans="45:95">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07"/>
      <c r="BR402" s="107"/>
      <c r="BS402" s="107"/>
      <c r="BT402" s="107"/>
      <c r="BU402" s="107"/>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row>
    <row r="403" spans="45:95">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07"/>
      <c r="BR403" s="107"/>
      <c r="BS403" s="107"/>
      <c r="BT403" s="107"/>
      <c r="BU403" s="107"/>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row>
  </sheetData>
  <mergeCells count="32">
    <mergeCell ref="D1:M1"/>
    <mergeCell ref="P1:Y1"/>
    <mergeCell ref="Z1:AI1"/>
    <mergeCell ref="N2:N3"/>
    <mergeCell ref="O2:O3"/>
    <mergeCell ref="A100:A195"/>
    <mergeCell ref="A4:A99"/>
    <mergeCell ref="Z121:AH121"/>
    <mergeCell ref="AI121:AS121"/>
    <mergeCell ref="Z120:AS120"/>
    <mergeCell ref="BD2:BM2"/>
    <mergeCell ref="AT2:BC2"/>
    <mergeCell ref="Z2:AI2"/>
    <mergeCell ref="AJ25:AS25"/>
    <mergeCell ref="Z24:AS24"/>
    <mergeCell ref="Z25:AI25"/>
    <mergeCell ref="BZ1:CI1"/>
    <mergeCell ref="BP2:BY2"/>
    <mergeCell ref="BZ2:CI2"/>
    <mergeCell ref="A2:A3"/>
    <mergeCell ref="AJ2:AS2"/>
    <mergeCell ref="B2:B3"/>
    <mergeCell ref="C2:C3"/>
    <mergeCell ref="D2:M2"/>
    <mergeCell ref="P2:Y2"/>
    <mergeCell ref="BD1:BM1"/>
    <mergeCell ref="BP1:BY1"/>
    <mergeCell ref="AJ1:AS1"/>
    <mergeCell ref="BN2:BO2"/>
    <mergeCell ref="BN1:BO1"/>
    <mergeCell ref="AT1:BC1"/>
    <mergeCell ref="N1:O1"/>
  </mergeCells>
  <phoneticPr fontId="5" type="noConversion"/>
  <pageMargins left="0.75" right="0.75" top="1" bottom="1" header="0.5" footer="0.5"/>
  <pageSetup orientation="portrait" r:id="rId1"/>
  <headerFooter alignWithMargins="0"/>
  <ignoredErrors>
    <ignoredError sqref="AW100" formula="1"/>
  </ignoredErrors>
</worksheet>
</file>

<file path=xl/worksheets/sheet12.xml><?xml version="1.0" encoding="utf-8"?>
<worksheet xmlns="http://schemas.openxmlformats.org/spreadsheetml/2006/main" xmlns:r="http://schemas.openxmlformats.org/officeDocument/2006/relationships">
  <dimension ref="A1:H394"/>
  <sheetViews>
    <sheetView workbookViewId="0"/>
  </sheetViews>
  <sheetFormatPr defaultRowHeight="12.75"/>
  <cols>
    <col min="1" max="1" width="19.42578125" style="44" customWidth="1"/>
    <col min="2" max="2" width="26" style="44" customWidth="1"/>
    <col min="3" max="3" width="25.42578125" style="44" customWidth="1"/>
    <col min="4" max="4" width="32.42578125" style="44" customWidth="1"/>
    <col min="5" max="5" width="17.7109375" style="44" customWidth="1"/>
    <col min="6" max="7" width="9.140625" style="44"/>
    <col min="8" max="8" width="22.140625" style="44" customWidth="1"/>
  </cols>
  <sheetData>
    <row r="1" spans="1:8" s="1" customFormat="1">
      <c r="A1" s="56"/>
      <c r="B1" s="56" t="s">
        <v>1</v>
      </c>
      <c r="C1" s="56" t="s">
        <v>2</v>
      </c>
      <c r="D1" s="56" t="s">
        <v>3</v>
      </c>
      <c r="E1" s="56" t="s">
        <v>4</v>
      </c>
      <c r="F1" s="56"/>
      <c r="G1" s="56"/>
      <c r="H1" s="56"/>
    </row>
    <row r="2" spans="1:8">
      <c r="A2" s="44" t="s">
        <v>307</v>
      </c>
      <c r="B2" s="44" t="s">
        <v>308</v>
      </c>
      <c r="C2" s="44" t="s">
        <v>309</v>
      </c>
      <c r="D2" s="44" t="s">
        <v>310</v>
      </c>
      <c r="E2" s="44" t="s">
        <v>311</v>
      </c>
      <c r="H2" s="44" t="str">
        <f>CONCATENATE('Gene Table'!$B$1, 'Gene Table'!B2)</f>
        <v>Position</v>
      </c>
    </row>
    <row r="3" spans="1:8">
      <c r="A3" s="44" t="s">
        <v>312</v>
      </c>
      <c r="B3" s="44" t="s">
        <v>313</v>
      </c>
      <c r="C3" s="44" t="s">
        <v>314</v>
      </c>
      <c r="D3" s="44" t="s">
        <v>5</v>
      </c>
      <c r="E3" s="44" t="s">
        <v>315</v>
      </c>
      <c r="H3" s="44" t="str">
        <f>CONCATENATE('Gene Table'!$B$1, 'Gene Table'!B3)</f>
        <v>A01</v>
      </c>
    </row>
    <row r="4" spans="1:8">
      <c r="A4" s="44" t="s">
        <v>316</v>
      </c>
      <c r="B4" s="44" t="s">
        <v>317</v>
      </c>
      <c r="C4" s="44" t="s">
        <v>318</v>
      </c>
      <c r="D4" s="44" t="s">
        <v>6</v>
      </c>
      <c r="E4" s="44" t="s">
        <v>319</v>
      </c>
      <c r="H4" s="44" t="str">
        <f>CONCATENATE('Gene Table'!$B$1, 'Gene Table'!B4)</f>
        <v>A02</v>
      </c>
    </row>
    <row r="5" spans="1:8">
      <c r="A5" s="44" t="s">
        <v>320</v>
      </c>
      <c r="B5" s="44" t="s">
        <v>321</v>
      </c>
      <c r="C5" s="44" t="s">
        <v>322</v>
      </c>
      <c r="D5" s="44" t="s">
        <v>7</v>
      </c>
      <c r="E5" s="44" t="s">
        <v>323</v>
      </c>
      <c r="H5" s="44" t="str">
        <f>CONCATENATE('Gene Table'!$B$1, 'Gene Table'!B5)</f>
        <v>A03</v>
      </c>
    </row>
    <row r="6" spans="1:8">
      <c r="A6" s="44" t="s">
        <v>324</v>
      </c>
      <c r="B6" s="44" t="s">
        <v>325</v>
      </c>
      <c r="C6" s="44" t="s">
        <v>326</v>
      </c>
      <c r="D6" s="44" t="s">
        <v>327</v>
      </c>
      <c r="E6" s="44" t="s">
        <v>328</v>
      </c>
      <c r="H6" s="44" t="str">
        <f>CONCATENATE('Gene Table'!$B$1, 'Gene Table'!B6)</f>
        <v>A04</v>
      </c>
    </row>
    <row r="7" spans="1:8">
      <c r="A7" s="44" t="s">
        <v>329</v>
      </c>
      <c r="B7" s="44" t="s">
        <v>699</v>
      </c>
      <c r="C7" s="44" t="s">
        <v>700</v>
      </c>
      <c r="D7" s="44" t="s">
        <v>701</v>
      </c>
      <c r="E7" s="44" t="s">
        <v>702</v>
      </c>
      <c r="H7" s="44" t="str">
        <f>CONCATENATE('Gene Table'!$B$1, 'Gene Table'!B7)</f>
        <v>A05</v>
      </c>
    </row>
    <row r="8" spans="1:8">
      <c r="A8" s="44" t="s">
        <v>703</v>
      </c>
      <c r="B8" s="44" t="s">
        <v>704</v>
      </c>
      <c r="C8" s="44" t="s">
        <v>705</v>
      </c>
      <c r="D8" s="44" t="s">
        <v>8</v>
      </c>
      <c r="E8" s="44" t="s">
        <v>706</v>
      </c>
      <c r="H8" s="44" t="str">
        <f>CONCATENATE('Gene Table'!$B$1, 'Gene Table'!B8)</f>
        <v>A06</v>
      </c>
    </row>
    <row r="9" spans="1:8">
      <c r="A9" s="44" t="s">
        <v>707</v>
      </c>
      <c r="B9" s="44" t="s">
        <v>708</v>
      </c>
      <c r="C9" s="44" t="s">
        <v>709</v>
      </c>
      <c r="D9" s="44" t="s">
        <v>9</v>
      </c>
      <c r="E9" s="44" t="s">
        <v>710</v>
      </c>
      <c r="H9" s="44" t="str">
        <f>CONCATENATE('Gene Table'!$B$1, 'Gene Table'!B9)</f>
        <v>A07</v>
      </c>
    </row>
    <row r="10" spans="1:8">
      <c r="A10" s="44" t="s">
        <v>711</v>
      </c>
      <c r="B10" s="44" t="s">
        <v>712</v>
      </c>
      <c r="C10" s="44" t="s">
        <v>713</v>
      </c>
      <c r="D10" s="44" t="s">
        <v>13</v>
      </c>
      <c r="E10" s="44" t="s">
        <v>714</v>
      </c>
      <c r="H10" s="44" t="str">
        <f>CONCATENATE('Gene Table'!$B$1, 'Gene Table'!B10)</f>
        <v>A08</v>
      </c>
    </row>
    <row r="11" spans="1:8">
      <c r="A11" s="44" t="s">
        <v>715</v>
      </c>
      <c r="B11" s="44" t="s">
        <v>716</v>
      </c>
      <c r="C11" s="44" t="s">
        <v>472</v>
      </c>
      <c r="D11" s="44" t="s">
        <v>31</v>
      </c>
      <c r="E11" s="44" t="s">
        <v>473</v>
      </c>
      <c r="H11" s="44" t="str">
        <f>CONCATENATE('Gene Table'!$B$1, 'Gene Table'!B11)</f>
        <v>A09</v>
      </c>
    </row>
    <row r="12" spans="1:8">
      <c r="A12" s="44" t="s">
        <v>474</v>
      </c>
      <c r="B12" s="44" t="s">
        <v>475</v>
      </c>
      <c r="C12" s="44" t="s">
        <v>476</v>
      </c>
      <c r="D12" s="44" t="s">
        <v>14</v>
      </c>
      <c r="E12" s="44" t="s">
        <v>477</v>
      </c>
      <c r="H12" s="44" t="str">
        <f>CONCATENATE('Gene Table'!$B$1, 'Gene Table'!B12)</f>
        <v>A10</v>
      </c>
    </row>
    <row r="13" spans="1:8">
      <c r="A13" s="44" t="s">
        <v>478</v>
      </c>
      <c r="B13" s="44" t="s">
        <v>479</v>
      </c>
      <c r="C13" s="44" t="s">
        <v>480</v>
      </c>
      <c r="D13" s="44" t="s">
        <v>12</v>
      </c>
      <c r="E13" s="44" t="s">
        <v>481</v>
      </c>
      <c r="H13" s="44" t="str">
        <f>CONCATENATE('Gene Table'!$B$1, 'Gene Table'!B13)</f>
        <v>A11</v>
      </c>
    </row>
    <row r="14" spans="1:8">
      <c r="A14" s="44" t="s">
        <v>482</v>
      </c>
      <c r="B14" s="44" t="s">
        <v>483</v>
      </c>
      <c r="C14" s="44" t="s">
        <v>484</v>
      </c>
      <c r="D14" s="44" t="s">
        <v>15</v>
      </c>
      <c r="E14" s="44" t="s">
        <v>485</v>
      </c>
      <c r="H14" s="44" t="str">
        <f>CONCATENATE('Gene Table'!$B$1, 'Gene Table'!B14)</f>
        <v>A12</v>
      </c>
    </row>
    <row r="15" spans="1:8">
      <c r="A15" s="44" t="s">
        <v>486</v>
      </c>
      <c r="B15" s="44" t="s">
        <v>487</v>
      </c>
      <c r="C15" s="44" t="s">
        <v>488</v>
      </c>
      <c r="D15" s="44" t="s">
        <v>17</v>
      </c>
      <c r="E15" s="44" t="s">
        <v>489</v>
      </c>
      <c r="H15" s="44" t="str">
        <f>CONCATENATE('Gene Table'!$B$1, 'Gene Table'!B15)</f>
        <v>B01</v>
      </c>
    </row>
    <row r="16" spans="1:8">
      <c r="A16" s="44" t="s">
        <v>490</v>
      </c>
      <c r="B16" s="44" t="s">
        <v>491</v>
      </c>
      <c r="C16" s="44" t="s">
        <v>492</v>
      </c>
      <c r="D16" s="44" t="s">
        <v>29</v>
      </c>
      <c r="E16" s="44" t="s">
        <v>493</v>
      </c>
      <c r="H16" s="44" t="str">
        <f>CONCATENATE('Gene Table'!$B$1, 'Gene Table'!B16)</f>
        <v>B02</v>
      </c>
    </row>
    <row r="17" spans="1:8">
      <c r="A17" s="44" t="s">
        <v>494</v>
      </c>
      <c r="B17" s="44" t="s">
        <v>495</v>
      </c>
      <c r="C17" s="44" t="s">
        <v>496</v>
      </c>
      <c r="D17" s="44" t="s">
        <v>10</v>
      </c>
      <c r="E17" s="44" t="s">
        <v>497</v>
      </c>
      <c r="H17" s="44" t="str">
        <f>CONCATENATE('Gene Table'!$B$1, 'Gene Table'!B17)</f>
        <v>B03</v>
      </c>
    </row>
    <row r="18" spans="1:8">
      <c r="A18" s="44" t="s">
        <v>498</v>
      </c>
      <c r="B18" s="44" t="s">
        <v>499</v>
      </c>
      <c r="C18" s="44" t="s">
        <v>500</v>
      </c>
      <c r="D18" s="44" t="s">
        <v>16</v>
      </c>
      <c r="E18" s="44" t="s">
        <v>501</v>
      </c>
      <c r="H18" s="44" t="str">
        <f>CONCATENATE('Gene Table'!$B$1, 'Gene Table'!B18)</f>
        <v>B04</v>
      </c>
    </row>
    <row r="19" spans="1:8">
      <c r="A19" s="44" t="s">
        <v>502</v>
      </c>
      <c r="B19" s="44" t="s">
        <v>503</v>
      </c>
      <c r="C19" s="44" t="s">
        <v>504</v>
      </c>
      <c r="D19" s="44" t="s">
        <v>505</v>
      </c>
      <c r="E19" s="44" t="s">
        <v>506</v>
      </c>
      <c r="H19" s="44" t="str">
        <f>CONCATENATE('Gene Table'!$B$1, 'Gene Table'!B19)</f>
        <v>B05</v>
      </c>
    </row>
    <row r="20" spans="1:8">
      <c r="A20" s="44" t="s">
        <v>507</v>
      </c>
      <c r="B20" s="44" t="s">
        <v>508</v>
      </c>
      <c r="C20" s="44" t="s">
        <v>509</v>
      </c>
      <c r="D20" s="44" t="s">
        <v>510</v>
      </c>
      <c r="E20" s="44" t="s">
        <v>511</v>
      </c>
      <c r="H20" s="44" t="str">
        <f>CONCATENATE('Gene Table'!$B$1, 'Gene Table'!B20)</f>
        <v>B06</v>
      </c>
    </row>
    <row r="21" spans="1:8">
      <c r="A21" s="44" t="s">
        <v>512</v>
      </c>
      <c r="B21" s="44" t="s">
        <v>513</v>
      </c>
      <c r="C21" s="44" t="s">
        <v>514</v>
      </c>
      <c r="D21" s="44" t="s">
        <v>515</v>
      </c>
      <c r="E21" s="44" t="s">
        <v>516</v>
      </c>
      <c r="H21" s="44" t="str">
        <f>CONCATENATE('Gene Table'!$B$1, 'Gene Table'!B21)</f>
        <v>B07</v>
      </c>
    </row>
    <row r="22" spans="1:8">
      <c r="A22" s="44" t="s">
        <v>517</v>
      </c>
      <c r="B22" s="44" t="s">
        <v>518</v>
      </c>
      <c r="C22" s="44" t="s">
        <v>519</v>
      </c>
      <c r="D22" s="44" t="s">
        <v>23</v>
      </c>
      <c r="E22" s="44" t="s">
        <v>520</v>
      </c>
      <c r="H22" s="44" t="str">
        <f>CONCATENATE('Gene Table'!$B$1, 'Gene Table'!B22)</f>
        <v>B08</v>
      </c>
    </row>
    <row r="23" spans="1:8">
      <c r="A23" s="44" t="s">
        <v>521</v>
      </c>
      <c r="B23" s="44" t="s">
        <v>522</v>
      </c>
      <c r="C23" s="44" t="s">
        <v>523</v>
      </c>
      <c r="D23" s="44" t="s">
        <v>11</v>
      </c>
      <c r="E23" s="44" t="s">
        <v>524</v>
      </c>
      <c r="H23" s="44" t="str">
        <f>CONCATENATE('Gene Table'!$B$1, 'Gene Table'!B23)</f>
        <v>B09</v>
      </c>
    </row>
    <row r="24" spans="1:8">
      <c r="A24" s="44" t="s">
        <v>525</v>
      </c>
      <c r="B24" s="44" t="s">
        <v>526</v>
      </c>
      <c r="C24" s="44" t="s">
        <v>527</v>
      </c>
      <c r="D24" s="44" t="s">
        <v>528</v>
      </c>
      <c r="E24" s="44" t="s">
        <v>529</v>
      </c>
      <c r="H24" s="44" t="str">
        <f>CONCATENATE('Gene Table'!$B$1, 'Gene Table'!B24)</f>
        <v>B10</v>
      </c>
    </row>
    <row r="25" spans="1:8">
      <c r="A25" s="44" t="s">
        <v>530</v>
      </c>
      <c r="B25" s="44" t="s">
        <v>531</v>
      </c>
      <c r="C25" s="44" t="s">
        <v>532</v>
      </c>
      <c r="D25" s="44" t="s">
        <v>533</v>
      </c>
      <c r="E25" s="44" t="s">
        <v>534</v>
      </c>
      <c r="H25" s="44" t="str">
        <f>CONCATENATE('Gene Table'!$B$1, 'Gene Table'!B25)</f>
        <v>B11</v>
      </c>
    </row>
    <row r="26" spans="1:8">
      <c r="A26" s="44" t="s">
        <v>535</v>
      </c>
      <c r="B26" s="44" t="s">
        <v>536</v>
      </c>
      <c r="C26" s="44" t="s">
        <v>537</v>
      </c>
      <c r="D26" s="44" t="s">
        <v>24</v>
      </c>
      <c r="E26" s="44" t="s">
        <v>538</v>
      </c>
      <c r="H26" s="44" t="str">
        <f>CONCATENATE('Gene Table'!$B$1, 'Gene Table'!B26)</f>
        <v>B12</v>
      </c>
    </row>
    <row r="27" spans="1:8">
      <c r="A27" s="44" t="s">
        <v>539</v>
      </c>
      <c r="B27" s="44" t="s">
        <v>540</v>
      </c>
      <c r="C27" s="44" t="s">
        <v>541</v>
      </c>
      <c r="D27" s="44" t="s">
        <v>20</v>
      </c>
      <c r="E27" s="44" t="s">
        <v>542</v>
      </c>
      <c r="H27" s="44" t="str">
        <f>CONCATENATE('Gene Table'!$B$1, 'Gene Table'!B27)</f>
        <v>C01</v>
      </c>
    </row>
    <row r="28" spans="1:8">
      <c r="A28" s="44" t="s">
        <v>543</v>
      </c>
      <c r="B28" s="44" t="s">
        <v>544</v>
      </c>
      <c r="C28" s="44" t="s">
        <v>545</v>
      </c>
      <c r="D28" s="44" t="s">
        <v>546</v>
      </c>
      <c r="E28" s="44" t="s">
        <v>547</v>
      </c>
      <c r="H28" s="44" t="str">
        <f>CONCATENATE('Gene Table'!$B$1, 'Gene Table'!B28)</f>
        <v>C02</v>
      </c>
    </row>
    <row r="29" spans="1:8">
      <c r="A29" s="44" t="s">
        <v>548</v>
      </c>
      <c r="B29" s="44" t="s">
        <v>549</v>
      </c>
      <c r="C29" s="44" t="s">
        <v>550</v>
      </c>
      <c r="D29" s="44" t="s">
        <v>551</v>
      </c>
      <c r="E29" s="44" t="s">
        <v>552</v>
      </c>
      <c r="H29" s="44" t="str">
        <f>CONCATENATE('Gene Table'!$B$1, 'Gene Table'!B29)</f>
        <v>C03</v>
      </c>
    </row>
    <row r="30" spans="1:8">
      <c r="A30" s="44" t="s">
        <v>553</v>
      </c>
      <c r="B30" s="44" t="s">
        <v>554</v>
      </c>
      <c r="C30" s="44" t="s">
        <v>555</v>
      </c>
      <c r="D30" s="44" t="s">
        <v>556</v>
      </c>
      <c r="E30" s="44" t="s">
        <v>557</v>
      </c>
      <c r="H30" s="44" t="str">
        <f>CONCATENATE('Gene Table'!$B$1, 'Gene Table'!B30)</f>
        <v>C04</v>
      </c>
    </row>
    <row r="31" spans="1:8">
      <c r="A31" s="44" t="s">
        <v>558</v>
      </c>
      <c r="B31" s="44" t="s">
        <v>559</v>
      </c>
      <c r="C31" s="44" t="s">
        <v>560</v>
      </c>
      <c r="D31" s="44" t="s">
        <v>561</v>
      </c>
      <c r="E31" s="44" t="s">
        <v>562</v>
      </c>
      <c r="H31" s="44" t="str">
        <f>CONCATENATE('Gene Table'!$B$1, 'Gene Table'!B31)</f>
        <v>C05</v>
      </c>
    </row>
    <row r="32" spans="1:8">
      <c r="A32" s="44" t="s">
        <v>563</v>
      </c>
      <c r="B32" s="44" t="s">
        <v>564</v>
      </c>
      <c r="C32" s="44" t="s">
        <v>565</v>
      </c>
      <c r="D32" s="44" t="s">
        <v>566</v>
      </c>
      <c r="E32" s="44" t="s">
        <v>567</v>
      </c>
      <c r="H32" s="44" t="str">
        <f>CONCATENATE('Gene Table'!$B$1, 'Gene Table'!B32)</f>
        <v>C06</v>
      </c>
    </row>
    <row r="33" spans="1:8">
      <c r="A33" s="44" t="s">
        <v>568</v>
      </c>
      <c r="B33" s="44" t="s">
        <v>569</v>
      </c>
      <c r="C33" s="44" t="s">
        <v>570</v>
      </c>
      <c r="D33" s="44" t="s">
        <v>571</v>
      </c>
      <c r="E33" s="44" t="s">
        <v>572</v>
      </c>
      <c r="H33" s="44" t="str">
        <f>CONCATENATE('Gene Table'!$B$1, 'Gene Table'!B33)</f>
        <v>C07</v>
      </c>
    </row>
    <row r="34" spans="1:8">
      <c r="A34" s="44" t="s">
        <v>573</v>
      </c>
      <c r="B34" s="44" t="s">
        <v>574</v>
      </c>
      <c r="C34" s="44" t="s">
        <v>575</v>
      </c>
      <c r="D34" s="44" t="s">
        <v>576</v>
      </c>
      <c r="E34" s="44" t="s">
        <v>577</v>
      </c>
      <c r="H34" s="44" t="str">
        <f>CONCATENATE('Gene Table'!$B$1, 'Gene Table'!B34)</f>
        <v>C08</v>
      </c>
    </row>
    <row r="35" spans="1:8">
      <c r="A35" s="44" t="s">
        <v>578</v>
      </c>
      <c r="B35" s="44" t="s">
        <v>579</v>
      </c>
      <c r="C35" s="44" t="s">
        <v>580</v>
      </c>
      <c r="D35" s="44" t="s">
        <v>581</v>
      </c>
      <c r="E35" s="44" t="s">
        <v>582</v>
      </c>
      <c r="H35" s="44" t="str">
        <f>CONCATENATE('Gene Table'!$B$1, 'Gene Table'!B35)</f>
        <v>C09</v>
      </c>
    </row>
    <row r="36" spans="1:8">
      <c r="A36" s="44" t="s">
        <v>583</v>
      </c>
      <c r="B36" s="44" t="s">
        <v>584</v>
      </c>
      <c r="C36" s="44" t="s">
        <v>585</v>
      </c>
      <c r="D36" s="44" t="s">
        <v>26</v>
      </c>
      <c r="E36" s="44" t="s">
        <v>586</v>
      </c>
      <c r="H36" s="44" t="str">
        <f>CONCATENATE('Gene Table'!$B$1, 'Gene Table'!B36)</f>
        <v>C10</v>
      </c>
    </row>
    <row r="37" spans="1:8">
      <c r="A37" s="44" t="s">
        <v>587</v>
      </c>
      <c r="B37" s="44" t="s">
        <v>588</v>
      </c>
      <c r="C37" s="44" t="s">
        <v>589</v>
      </c>
      <c r="D37" s="44" t="s">
        <v>590</v>
      </c>
      <c r="E37" s="44" t="s">
        <v>591</v>
      </c>
      <c r="H37" s="44" t="str">
        <f>CONCATENATE('Gene Table'!$B$1, 'Gene Table'!B37)</f>
        <v>C11</v>
      </c>
    </row>
    <row r="38" spans="1:8">
      <c r="A38" s="44" t="s">
        <v>592</v>
      </c>
      <c r="B38" s="44" t="s">
        <v>593</v>
      </c>
      <c r="C38" s="44" t="s">
        <v>594</v>
      </c>
      <c r="D38" s="44" t="s">
        <v>30</v>
      </c>
      <c r="E38" s="44" t="s">
        <v>595</v>
      </c>
      <c r="H38" s="44" t="str">
        <f>CONCATENATE('Gene Table'!$B$1, 'Gene Table'!B38)</f>
        <v>C12</v>
      </c>
    </row>
    <row r="39" spans="1:8">
      <c r="A39" s="44" t="s">
        <v>596</v>
      </c>
      <c r="B39" s="44" t="s">
        <v>597</v>
      </c>
      <c r="C39" s="44" t="s">
        <v>598</v>
      </c>
      <c r="D39" s="44" t="s">
        <v>599</v>
      </c>
      <c r="E39" s="44" t="s">
        <v>600</v>
      </c>
      <c r="H39" s="44" t="str">
        <f>CONCATENATE('Gene Table'!$B$1, 'Gene Table'!B39)</f>
        <v>D01</v>
      </c>
    </row>
    <row r="40" spans="1:8">
      <c r="A40" s="44" t="s">
        <v>601</v>
      </c>
      <c r="B40" s="44" t="s">
        <v>602</v>
      </c>
      <c r="C40" s="44" t="s">
        <v>603</v>
      </c>
      <c r="D40" s="44" t="s">
        <v>37</v>
      </c>
      <c r="E40" s="44" t="s">
        <v>604</v>
      </c>
      <c r="H40" s="44" t="str">
        <f>CONCATENATE('Gene Table'!$B$1, 'Gene Table'!B40)</f>
        <v>D02</v>
      </c>
    </row>
    <row r="41" spans="1:8">
      <c r="A41" s="44" t="s">
        <v>605</v>
      </c>
      <c r="B41" s="44" t="s">
        <v>606</v>
      </c>
      <c r="C41" s="44" t="s">
        <v>607</v>
      </c>
      <c r="D41" s="44" t="s">
        <v>36</v>
      </c>
      <c r="E41" s="44" t="s">
        <v>608</v>
      </c>
      <c r="H41" s="44" t="str">
        <f>CONCATENATE('Gene Table'!$B$1, 'Gene Table'!B41)</f>
        <v>D03</v>
      </c>
    </row>
    <row r="42" spans="1:8">
      <c r="A42" s="44" t="s">
        <v>609</v>
      </c>
      <c r="B42" s="44" t="s">
        <v>610</v>
      </c>
      <c r="C42" s="44" t="s">
        <v>611</v>
      </c>
      <c r="D42" s="44" t="s">
        <v>39</v>
      </c>
      <c r="E42" s="44" t="s">
        <v>612</v>
      </c>
      <c r="H42" s="44" t="str">
        <f>CONCATENATE('Gene Table'!$B$1, 'Gene Table'!B42)</f>
        <v>D04</v>
      </c>
    </row>
    <row r="43" spans="1:8">
      <c r="A43" s="44" t="s">
        <v>613</v>
      </c>
      <c r="B43" s="44" t="s">
        <v>614</v>
      </c>
      <c r="C43" s="44" t="s">
        <v>615</v>
      </c>
      <c r="D43" s="44" t="s">
        <v>19</v>
      </c>
      <c r="E43" s="44" t="s">
        <v>616</v>
      </c>
      <c r="H43" s="44" t="str">
        <f>CONCATENATE('Gene Table'!$B$1, 'Gene Table'!B43)</f>
        <v>D05</v>
      </c>
    </row>
    <row r="44" spans="1:8">
      <c r="A44" s="44" t="s">
        <v>617</v>
      </c>
      <c r="B44" s="44" t="s">
        <v>618</v>
      </c>
      <c r="C44" s="44" t="s">
        <v>619</v>
      </c>
      <c r="D44" s="44" t="s">
        <v>22</v>
      </c>
      <c r="E44" s="44" t="s">
        <v>620</v>
      </c>
      <c r="H44" s="44" t="str">
        <f>CONCATENATE('Gene Table'!$B$1, 'Gene Table'!B44)</f>
        <v>D06</v>
      </c>
    </row>
    <row r="45" spans="1:8">
      <c r="A45" s="44" t="s">
        <v>621</v>
      </c>
      <c r="B45" s="44" t="s">
        <v>622</v>
      </c>
      <c r="C45" s="44" t="s">
        <v>623</v>
      </c>
      <c r="D45" s="44" t="s">
        <v>57</v>
      </c>
      <c r="E45" s="44" t="s">
        <v>624</v>
      </c>
      <c r="H45" s="44" t="str">
        <f>CONCATENATE('Gene Table'!$B$1, 'Gene Table'!B45)</f>
        <v>D07</v>
      </c>
    </row>
    <row r="46" spans="1:8">
      <c r="A46" s="44" t="s">
        <v>625</v>
      </c>
      <c r="B46" s="44" t="s">
        <v>626</v>
      </c>
      <c r="C46" s="44" t="s">
        <v>627</v>
      </c>
      <c r="D46" s="44" t="s">
        <v>628</v>
      </c>
      <c r="E46" s="44" t="s">
        <v>629</v>
      </c>
      <c r="H46" s="44" t="str">
        <f>CONCATENATE('Gene Table'!$B$1, 'Gene Table'!B46)</f>
        <v>D08</v>
      </c>
    </row>
    <row r="47" spans="1:8">
      <c r="A47" s="44" t="s">
        <v>630</v>
      </c>
      <c r="B47" s="44" t="s">
        <v>631</v>
      </c>
      <c r="C47" s="44" t="s">
        <v>632</v>
      </c>
      <c r="D47" s="44" t="s">
        <v>633</v>
      </c>
      <c r="E47" s="44" t="s">
        <v>634</v>
      </c>
      <c r="H47" s="44" t="str">
        <f>CONCATENATE('Gene Table'!$B$1, 'Gene Table'!B47)</f>
        <v>D09</v>
      </c>
    </row>
    <row r="48" spans="1:8">
      <c r="A48" s="44" t="s">
        <v>635</v>
      </c>
      <c r="B48" s="44" t="s">
        <v>636</v>
      </c>
      <c r="C48" s="44" t="s">
        <v>637</v>
      </c>
      <c r="D48" s="44" t="s">
        <v>28</v>
      </c>
      <c r="E48" s="44" t="s">
        <v>638</v>
      </c>
      <c r="H48" s="44" t="str">
        <f>CONCATENATE('Gene Table'!$B$1, 'Gene Table'!B48)</f>
        <v>D10</v>
      </c>
    </row>
    <row r="49" spans="1:8">
      <c r="A49" s="44" t="s">
        <v>639</v>
      </c>
      <c r="B49" s="44" t="s">
        <v>640</v>
      </c>
      <c r="C49" s="44" t="s">
        <v>641</v>
      </c>
      <c r="D49" s="44" t="s">
        <v>32</v>
      </c>
      <c r="E49" s="44" t="s">
        <v>642</v>
      </c>
      <c r="H49" s="44" t="str">
        <f>CONCATENATE('Gene Table'!$B$1, 'Gene Table'!B49)</f>
        <v>D11</v>
      </c>
    </row>
    <row r="50" spans="1:8">
      <c r="A50" s="44" t="s">
        <v>643</v>
      </c>
      <c r="B50" s="44" t="s">
        <v>644</v>
      </c>
      <c r="C50" s="44" t="s">
        <v>645</v>
      </c>
      <c r="D50" s="44" t="s">
        <v>646</v>
      </c>
      <c r="E50" s="44" t="s">
        <v>647</v>
      </c>
      <c r="H50" s="44" t="str">
        <f>CONCATENATE('Gene Table'!$B$1, 'Gene Table'!B50)</f>
        <v>D12</v>
      </c>
    </row>
    <row r="51" spans="1:8">
      <c r="A51" s="44" t="s">
        <v>648</v>
      </c>
      <c r="B51" s="44" t="s">
        <v>649</v>
      </c>
      <c r="C51" s="44" t="s">
        <v>650</v>
      </c>
      <c r="D51" s="44" t="s">
        <v>651</v>
      </c>
      <c r="E51" s="44" t="s">
        <v>652</v>
      </c>
      <c r="H51" s="44" t="str">
        <f>CONCATENATE('Gene Table'!$B$1, 'Gene Table'!B51)</f>
        <v>E01</v>
      </c>
    </row>
    <row r="52" spans="1:8">
      <c r="A52" s="44" t="s">
        <v>653</v>
      </c>
      <c r="B52" s="44" t="s">
        <v>654</v>
      </c>
      <c r="C52" s="44" t="s">
        <v>655</v>
      </c>
      <c r="D52" s="44" t="s">
        <v>656</v>
      </c>
      <c r="E52" s="44" t="s">
        <v>657</v>
      </c>
      <c r="H52" s="44" t="str">
        <f>CONCATENATE('Gene Table'!$B$1, 'Gene Table'!B52)</f>
        <v>E02</v>
      </c>
    </row>
    <row r="53" spans="1:8">
      <c r="A53" s="44" t="s">
        <v>658</v>
      </c>
      <c r="B53" s="44" t="s">
        <v>659</v>
      </c>
      <c r="C53" s="44" t="s">
        <v>660</v>
      </c>
      <c r="D53" s="44" t="s">
        <v>38</v>
      </c>
      <c r="E53" s="44" t="s">
        <v>661</v>
      </c>
      <c r="H53" s="44" t="str">
        <f>CONCATENATE('Gene Table'!$B$1, 'Gene Table'!B53)</f>
        <v>E03</v>
      </c>
    </row>
    <row r="54" spans="1:8">
      <c r="A54" s="44" t="s">
        <v>662</v>
      </c>
      <c r="B54" s="44" t="s">
        <v>663</v>
      </c>
      <c r="C54" s="44" t="s">
        <v>664</v>
      </c>
      <c r="D54" s="44" t="s">
        <v>33</v>
      </c>
      <c r="E54" s="44" t="s">
        <v>665</v>
      </c>
      <c r="H54" s="44" t="str">
        <f>CONCATENATE('Gene Table'!$B$1, 'Gene Table'!B54)</f>
        <v>E04</v>
      </c>
    </row>
    <row r="55" spans="1:8">
      <c r="A55" s="44" t="s">
        <v>666</v>
      </c>
      <c r="B55" s="44" t="s">
        <v>667</v>
      </c>
      <c r="C55" s="44" t="s">
        <v>668</v>
      </c>
      <c r="D55" s="44" t="s">
        <v>669</v>
      </c>
      <c r="E55" s="44" t="s">
        <v>670</v>
      </c>
      <c r="H55" s="44" t="str">
        <f>CONCATENATE('Gene Table'!$B$1, 'Gene Table'!B55)</f>
        <v>E05</v>
      </c>
    </row>
    <row r="56" spans="1:8">
      <c r="A56" s="44" t="s">
        <v>671</v>
      </c>
      <c r="B56" s="44" t="s">
        <v>672</v>
      </c>
      <c r="C56" s="44" t="s">
        <v>673</v>
      </c>
      <c r="D56" s="44" t="s">
        <v>674</v>
      </c>
      <c r="E56" s="44" t="s">
        <v>675</v>
      </c>
      <c r="H56" s="44" t="str">
        <f>CONCATENATE('Gene Table'!$B$1, 'Gene Table'!B56)</f>
        <v>E06</v>
      </c>
    </row>
    <row r="57" spans="1:8">
      <c r="A57" s="44" t="s">
        <v>676</v>
      </c>
      <c r="B57" s="44" t="s">
        <v>677</v>
      </c>
      <c r="C57" s="44" t="s">
        <v>678</v>
      </c>
      <c r="D57" s="44" t="s">
        <v>42</v>
      </c>
      <c r="E57" s="44" t="s">
        <v>679</v>
      </c>
      <c r="H57" s="44" t="str">
        <f>CONCATENATE('Gene Table'!$B$1, 'Gene Table'!B57)</f>
        <v>E07</v>
      </c>
    </row>
    <row r="58" spans="1:8">
      <c r="A58" s="44" t="s">
        <v>680</v>
      </c>
      <c r="B58" s="44" t="s">
        <v>681</v>
      </c>
      <c r="C58" s="44" t="s">
        <v>682</v>
      </c>
      <c r="D58" s="44" t="s">
        <v>35</v>
      </c>
      <c r="E58" s="44" t="s">
        <v>683</v>
      </c>
      <c r="H58" s="44" t="str">
        <f>CONCATENATE('Gene Table'!$B$1, 'Gene Table'!B58)</f>
        <v>E08</v>
      </c>
    </row>
    <row r="59" spans="1:8">
      <c r="A59" s="44" t="s">
        <v>684</v>
      </c>
      <c r="B59" s="44" t="s">
        <v>685</v>
      </c>
      <c r="C59" s="44" t="s">
        <v>686</v>
      </c>
      <c r="D59" s="44" t="s">
        <v>64</v>
      </c>
      <c r="E59" s="44" t="s">
        <v>687</v>
      </c>
      <c r="H59" s="44" t="str">
        <f>CONCATENATE('Gene Table'!$B$1, 'Gene Table'!B59)</f>
        <v>E09</v>
      </c>
    </row>
    <row r="60" spans="1:8">
      <c r="A60" s="44" t="s">
        <v>688</v>
      </c>
      <c r="B60" s="44" t="s">
        <v>689</v>
      </c>
      <c r="C60" s="44" t="s">
        <v>690</v>
      </c>
      <c r="D60" s="44" t="s">
        <v>691</v>
      </c>
      <c r="E60" s="44" t="s">
        <v>692</v>
      </c>
      <c r="H60" s="44" t="str">
        <f>CONCATENATE('Gene Table'!$B$1, 'Gene Table'!B60)</f>
        <v>E10</v>
      </c>
    </row>
    <row r="61" spans="1:8">
      <c r="A61" s="44" t="s">
        <v>693</v>
      </c>
      <c r="B61" s="44" t="s">
        <v>694</v>
      </c>
      <c r="C61" s="44" t="s">
        <v>695</v>
      </c>
      <c r="D61" s="44" t="s">
        <v>696</v>
      </c>
      <c r="E61" s="44" t="s">
        <v>697</v>
      </c>
      <c r="H61" s="44" t="str">
        <f>CONCATENATE('Gene Table'!$B$1, 'Gene Table'!B61)</f>
        <v>E11</v>
      </c>
    </row>
    <row r="62" spans="1:8">
      <c r="A62" s="44" t="s">
        <v>698</v>
      </c>
      <c r="B62" s="44" t="s">
        <v>890</v>
      </c>
      <c r="C62" s="44" t="s">
        <v>891</v>
      </c>
      <c r="D62" s="44" t="s">
        <v>49</v>
      </c>
      <c r="E62" s="44" t="s">
        <v>892</v>
      </c>
      <c r="H62" s="44" t="str">
        <f>CONCATENATE('Gene Table'!$B$1, 'Gene Table'!B62)</f>
        <v>E12</v>
      </c>
    </row>
    <row r="63" spans="1:8">
      <c r="A63" s="44" t="s">
        <v>893</v>
      </c>
      <c r="B63" s="44" t="s">
        <v>894</v>
      </c>
      <c r="C63" s="44" t="s">
        <v>895</v>
      </c>
      <c r="D63" s="44" t="s">
        <v>896</v>
      </c>
      <c r="E63" s="44" t="s">
        <v>897</v>
      </c>
      <c r="H63" s="44" t="str">
        <f>CONCATENATE('Gene Table'!$B$1, 'Gene Table'!B63)</f>
        <v>F01</v>
      </c>
    </row>
    <row r="64" spans="1:8">
      <c r="A64" s="44" t="s">
        <v>898</v>
      </c>
      <c r="B64" s="44" t="s">
        <v>899</v>
      </c>
      <c r="C64" s="44" t="s">
        <v>900</v>
      </c>
      <c r="D64" s="44" t="s">
        <v>901</v>
      </c>
      <c r="E64" s="44" t="s">
        <v>902</v>
      </c>
      <c r="H64" s="44" t="str">
        <f>CONCATENATE('Gene Table'!$B$1, 'Gene Table'!B64)</f>
        <v>F02</v>
      </c>
    </row>
    <row r="65" spans="1:8">
      <c r="A65" s="44" t="s">
        <v>903</v>
      </c>
      <c r="B65" s="44" t="s">
        <v>904</v>
      </c>
      <c r="C65" s="44" t="s">
        <v>905</v>
      </c>
      <c r="D65" s="44" t="s">
        <v>27</v>
      </c>
      <c r="E65" s="44" t="s">
        <v>906</v>
      </c>
      <c r="H65" s="44" t="str">
        <f>CONCATENATE('Gene Table'!$B$1, 'Gene Table'!B65)</f>
        <v>F03</v>
      </c>
    </row>
    <row r="66" spans="1:8">
      <c r="A66" s="44" t="s">
        <v>907</v>
      </c>
      <c r="B66" s="44" t="s">
        <v>908</v>
      </c>
      <c r="C66" s="44" t="s">
        <v>909</v>
      </c>
      <c r="D66" s="44" t="s">
        <v>910</v>
      </c>
      <c r="E66" s="44" t="s">
        <v>911</v>
      </c>
      <c r="H66" s="44" t="str">
        <f>CONCATENATE('Gene Table'!$B$1, 'Gene Table'!B66)</f>
        <v>F04</v>
      </c>
    </row>
    <row r="67" spans="1:8">
      <c r="A67" s="44" t="s">
        <v>912</v>
      </c>
      <c r="B67" s="44" t="s">
        <v>913</v>
      </c>
      <c r="C67" s="44" t="s">
        <v>914</v>
      </c>
      <c r="D67" s="44" t="s">
        <v>915</v>
      </c>
      <c r="E67" s="44" t="s">
        <v>916</v>
      </c>
      <c r="H67" s="44" t="str">
        <f>CONCATENATE('Gene Table'!$B$1, 'Gene Table'!B67)</f>
        <v>F05</v>
      </c>
    </row>
    <row r="68" spans="1:8">
      <c r="A68" s="44" t="s">
        <v>917</v>
      </c>
      <c r="B68" s="44" t="s">
        <v>918</v>
      </c>
      <c r="C68" s="44" t="s">
        <v>919</v>
      </c>
      <c r="D68" s="44" t="s">
        <v>920</v>
      </c>
      <c r="E68" s="44" t="s">
        <v>921</v>
      </c>
      <c r="H68" s="44" t="str">
        <f>CONCATENATE('Gene Table'!$B$1, 'Gene Table'!B68)</f>
        <v>F06</v>
      </c>
    </row>
    <row r="69" spans="1:8">
      <c r="A69" s="44" t="s">
        <v>922</v>
      </c>
      <c r="B69" s="44" t="s">
        <v>923</v>
      </c>
      <c r="C69" s="44" t="s">
        <v>924</v>
      </c>
      <c r="D69" s="44" t="s">
        <v>925</v>
      </c>
      <c r="E69" s="44" t="s">
        <v>926</v>
      </c>
      <c r="H69" s="44" t="str">
        <f>CONCATENATE('Gene Table'!$B$1, 'Gene Table'!B69)</f>
        <v>F07</v>
      </c>
    </row>
    <row r="70" spans="1:8">
      <c r="A70" s="44" t="s">
        <v>927</v>
      </c>
      <c r="B70" s="44" t="s">
        <v>928</v>
      </c>
      <c r="C70" s="44" t="s">
        <v>929</v>
      </c>
      <c r="D70" s="44" t="s">
        <v>40</v>
      </c>
      <c r="E70" s="44" t="s">
        <v>930</v>
      </c>
      <c r="H70" s="44" t="str">
        <f>CONCATENATE('Gene Table'!$B$1, 'Gene Table'!B70)</f>
        <v>F08</v>
      </c>
    </row>
    <row r="71" spans="1:8">
      <c r="A71" s="44" t="s">
        <v>931</v>
      </c>
      <c r="B71" s="44" t="s">
        <v>932</v>
      </c>
      <c r="C71" s="44" t="s">
        <v>933</v>
      </c>
      <c r="D71" s="44" t="s">
        <v>934</v>
      </c>
      <c r="E71" s="44" t="s">
        <v>935</v>
      </c>
      <c r="H71" s="44" t="str">
        <f>CONCATENATE('Gene Table'!$B$1, 'Gene Table'!B71)</f>
        <v>F09</v>
      </c>
    </row>
    <row r="72" spans="1:8">
      <c r="A72" s="44" t="s">
        <v>936</v>
      </c>
      <c r="B72" s="44" t="s">
        <v>937</v>
      </c>
      <c r="C72" s="44" t="s">
        <v>938</v>
      </c>
      <c r="D72" s="44" t="s">
        <v>939</v>
      </c>
      <c r="E72" s="44" t="s">
        <v>940</v>
      </c>
      <c r="H72" s="44" t="str">
        <f>CONCATENATE('Gene Table'!$B$1, 'Gene Table'!B72)</f>
        <v>F10</v>
      </c>
    </row>
    <row r="73" spans="1:8">
      <c r="A73" s="44" t="s">
        <v>941</v>
      </c>
      <c r="B73" s="44" t="s">
        <v>942</v>
      </c>
      <c r="C73" s="44" t="s">
        <v>943</v>
      </c>
      <c r="D73" s="44" t="s">
        <v>68</v>
      </c>
      <c r="E73" s="44" t="s">
        <v>944</v>
      </c>
      <c r="H73" s="44" t="str">
        <f>CONCATENATE('Gene Table'!$B$1, 'Gene Table'!B73)</f>
        <v>F11</v>
      </c>
    </row>
    <row r="74" spans="1:8">
      <c r="A74" s="44" t="s">
        <v>945</v>
      </c>
      <c r="B74" s="44" t="s">
        <v>946</v>
      </c>
      <c r="C74" s="44" t="s">
        <v>947</v>
      </c>
      <c r="D74" s="44" t="s">
        <v>43</v>
      </c>
      <c r="E74" s="44" t="s">
        <v>948</v>
      </c>
      <c r="H74" s="44" t="str">
        <f>CONCATENATE('Gene Table'!$B$1, 'Gene Table'!B74)</f>
        <v>F12</v>
      </c>
    </row>
    <row r="75" spans="1:8">
      <c r="A75" s="44" t="s">
        <v>949</v>
      </c>
      <c r="B75" s="44" t="s">
        <v>950</v>
      </c>
      <c r="C75" s="44" t="s">
        <v>951</v>
      </c>
      <c r="D75" s="44" t="s">
        <v>46</v>
      </c>
      <c r="E75" s="44" t="s">
        <v>952</v>
      </c>
      <c r="H75" s="44" t="str">
        <f>CONCATENATE('Gene Table'!$B$1, 'Gene Table'!B75)</f>
        <v>G01</v>
      </c>
    </row>
    <row r="76" spans="1:8">
      <c r="A76" s="44" t="s">
        <v>953</v>
      </c>
      <c r="B76" s="44" t="s">
        <v>954</v>
      </c>
      <c r="C76" s="44" t="s">
        <v>955</v>
      </c>
      <c r="D76" s="44" t="s">
        <v>956</v>
      </c>
      <c r="E76" s="44" t="s">
        <v>957</v>
      </c>
      <c r="H76" s="44" t="str">
        <f>CONCATENATE('Gene Table'!$B$1, 'Gene Table'!B76)</f>
        <v>G02</v>
      </c>
    </row>
    <row r="77" spans="1:8">
      <c r="A77" s="44" t="s">
        <v>958</v>
      </c>
      <c r="B77" s="44" t="s">
        <v>959</v>
      </c>
      <c r="C77" s="44" t="s">
        <v>960</v>
      </c>
      <c r="D77" s="44" t="s">
        <v>961</v>
      </c>
      <c r="E77" s="44" t="s">
        <v>962</v>
      </c>
      <c r="H77" s="44" t="str">
        <f>CONCATENATE('Gene Table'!$B$1, 'Gene Table'!B77)</f>
        <v>G03</v>
      </c>
    </row>
    <row r="78" spans="1:8">
      <c r="A78" s="44" t="s">
        <v>963</v>
      </c>
      <c r="B78" s="44" t="s">
        <v>964</v>
      </c>
      <c r="C78" s="44" t="s">
        <v>965</v>
      </c>
      <c r="D78" s="44" t="s">
        <v>966</v>
      </c>
      <c r="E78" s="44" t="s">
        <v>967</v>
      </c>
      <c r="H78" s="44" t="str">
        <f>CONCATENATE('Gene Table'!$B$1, 'Gene Table'!B78)</f>
        <v>G04</v>
      </c>
    </row>
    <row r="79" spans="1:8">
      <c r="A79" s="44" t="s">
        <v>968</v>
      </c>
      <c r="B79" s="44" t="s">
        <v>969</v>
      </c>
      <c r="C79" s="44" t="s">
        <v>970</v>
      </c>
      <c r="D79" s="44" t="s">
        <v>80</v>
      </c>
      <c r="E79" s="44" t="s">
        <v>971</v>
      </c>
      <c r="H79" s="44" t="str">
        <f>CONCATENATE('Gene Table'!$B$1, 'Gene Table'!B79)</f>
        <v>G05</v>
      </c>
    </row>
    <row r="80" spans="1:8">
      <c r="A80" s="44" t="s">
        <v>972</v>
      </c>
      <c r="B80" s="44" t="s">
        <v>973</v>
      </c>
      <c r="C80" s="44" t="s">
        <v>974</v>
      </c>
      <c r="D80" s="44" t="s">
        <v>67</v>
      </c>
      <c r="E80" s="44" t="s">
        <v>975</v>
      </c>
      <c r="H80" s="44" t="str">
        <f>CONCATENATE('Gene Table'!$B$1, 'Gene Table'!B80)</f>
        <v>G06</v>
      </c>
    </row>
    <row r="81" spans="1:8">
      <c r="A81" s="44" t="s">
        <v>976</v>
      </c>
      <c r="B81" s="44" t="s">
        <v>977</v>
      </c>
      <c r="C81" s="44" t="s">
        <v>978</v>
      </c>
      <c r="D81" s="44" t="s">
        <v>979</v>
      </c>
      <c r="E81" s="44" t="s">
        <v>980</v>
      </c>
      <c r="H81" s="44" t="str">
        <f>CONCATENATE('Gene Table'!$B$1, 'Gene Table'!B81)</f>
        <v>G07</v>
      </c>
    </row>
    <row r="82" spans="1:8">
      <c r="A82" s="44" t="s">
        <v>981</v>
      </c>
      <c r="B82" s="44" t="s">
        <v>982</v>
      </c>
      <c r="C82" s="44" t="s">
        <v>983</v>
      </c>
      <c r="D82" s="44" t="s">
        <v>34</v>
      </c>
      <c r="E82" s="44" t="s">
        <v>984</v>
      </c>
      <c r="H82" s="44" t="str">
        <f>CONCATENATE('Gene Table'!$B$1, 'Gene Table'!B82)</f>
        <v>G08</v>
      </c>
    </row>
    <row r="83" spans="1:8">
      <c r="A83" s="44" t="s">
        <v>985</v>
      </c>
      <c r="B83" s="44" t="s">
        <v>986</v>
      </c>
      <c r="C83" s="44" t="s">
        <v>987</v>
      </c>
      <c r="D83" s="44" t="s">
        <v>71</v>
      </c>
      <c r="E83" s="44" t="s">
        <v>988</v>
      </c>
      <c r="H83" s="44" t="str">
        <f>CONCATENATE('Gene Table'!$B$1, 'Gene Table'!B83)</f>
        <v>G09</v>
      </c>
    </row>
    <row r="84" spans="1:8">
      <c r="A84" s="44" t="s">
        <v>989</v>
      </c>
      <c r="B84" s="44" t="s">
        <v>990</v>
      </c>
      <c r="C84" s="44" t="s">
        <v>991</v>
      </c>
      <c r="D84" s="44" t="s">
        <v>73</v>
      </c>
      <c r="E84" s="44" t="s">
        <v>992</v>
      </c>
      <c r="H84" s="44" t="str">
        <f>CONCATENATE('Gene Table'!$B$1, 'Gene Table'!B84)</f>
        <v>G10</v>
      </c>
    </row>
    <row r="85" spans="1:8">
      <c r="A85" s="44" t="s">
        <v>993</v>
      </c>
      <c r="B85" s="44" t="s">
        <v>994</v>
      </c>
      <c r="C85" s="44" t="s">
        <v>995</v>
      </c>
      <c r="D85" s="44" t="s">
        <v>996</v>
      </c>
      <c r="E85" s="44" t="s">
        <v>997</v>
      </c>
      <c r="H85" s="44" t="str">
        <f>CONCATENATE('Gene Table'!$B$1, 'Gene Table'!B85)</f>
        <v>G11</v>
      </c>
    </row>
    <row r="86" spans="1:8">
      <c r="A86" s="44" t="s">
        <v>998</v>
      </c>
      <c r="B86" s="44" t="s">
        <v>999</v>
      </c>
      <c r="C86" s="44" t="s">
        <v>1000</v>
      </c>
      <c r="D86" s="44" t="s">
        <v>21</v>
      </c>
      <c r="E86" s="44" t="s">
        <v>1001</v>
      </c>
      <c r="H86" s="44" t="str">
        <f>CONCATENATE('Gene Table'!$B$1, 'Gene Table'!B86)</f>
        <v>G12</v>
      </c>
    </row>
    <row r="87" spans="1:8">
      <c r="A87" s="44" t="s">
        <v>1002</v>
      </c>
      <c r="B87" s="44" t="s">
        <v>1003</v>
      </c>
      <c r="C87" s="44" t="s">
        <v>1004</v>
      </c>
      <c r="D87" s="44" t="s">
        <v>65</v>
      </c>
      <c r="E87" s="44" t="s">
        <v>1005</v>
      </c>
      <c r="H87" s="44" t="str">
        <f>CONCATENATE('Gene Table'!$B$1, 'Gene Table'!B87)</f>
        <v>H01</v>
      </c>
    </row>
    <row r="88" spans="1:8">
      <c r="A88" s="44" t="s">
        <v>1006</v>
      </c>
      <c r="B88" s="44" t="s">
        <v>1007</v>
      </c>
      <c r="C88" s="44" t="s">
        <v>1008</v>
      </c>
      <c r="D88" s="44" t="s">
        <v>1009</v>
      </c>
      <c r="E88" s="44" t="s">
        <v>717</v>
      </c>
      <c r="H88" s="44" t="str">
        <f>CONCATENATE('Gene Table'!$B$1, 'Gene Table'!B88)</f>
        <v>H02</v>
      </c>
    </row>
    <row r="89" spans="1:8">
      <c r="A89" s="44" t="s">
        <v>718</v>
      </c>
      <c r="B89" s="44" t="s">
        <v>719</v>
      </c>
      <c r="C89" s="44" t="s">
        <v>720</v>
      </c>
      <c r="D89" s="44" t="s">
        <v>45</v>
      </c>
      <c r="E89" s="44" t="s">
        <v>721</v>
      </c>
      <c r="H89" s="44" t="str">
        <f>CONCATENATE('Gene Table'!$B$1, 'Gene Table'!B89)</f>
        <v>H03</v>
      </c>
    </row>
    <row r="90" spans="1:8">
      <c r="A90" s="44" t="s">
        <v>722</v>
      </c>
      <c r="B90" s="44" t="s">
        <v>1772</v>
      </c>
      <c r="C90" s="44" t="s">
        <v>723</v>
      </c>
      <c r="D90" s="44" t="s">
        <v>724</v>
      </c>
      <c r="E90" s="44" t="s">
        <v>725</v>
      </c>
      <c r="H90" s="44" t="str">
        <f>CONCATENATE('Gene Table'!$B$1, 'Gene Table'!B90)</f>
        <v>H04</v>
      </c>
    </row>
    <row r="91" spans="1:8">
      <c r="A91" s="44" t="s">
        <v>726</v>
      </c>
      <c r="B91" s="44" t="s">
        <v>1772</v>
      </c>
      <c r="C91" s="44" t="s">
        <v>727</v>
      </c>
      <c r="D91" s="44" t="s">
        <v>728</v>
      </c>
      <c r="E91" s="44" t="s">
        <v>729</v>
      </c>
      <c r="H91" s="44" t="str">
        <f>CONCATENATE('Gene Table'!$B$1, 'Gene Table'!B91)</f>
        <v>H05</v>
      </c>
    </row>
    <row r="92" spans="1:8">
      <c r="A92" s="44" t="s">
        <v>730</v>
      </c>
      <c r="B92" s="44" t="s">
        <v>1772</v>
      </c>
      <c r="C92" s="44" t="s">
        <v>731</v>
      </c>
      <c r="D92" s="44" t="s">
        <v>732</v>
      </c>
      <c r="E92" s="44" t="s">
        <v>733</v>
      </c>
      <c r="H92" s="44" t="str">
        <f>CONCATENATE('Gene Table'!$B$1, 'Gene Table'!B92)</f>
        <v>H06</v>
      </c>
    </row>
    <row r="93" spans="1:8">
      <c r="A93" s="44" t="s">
        <v>734</v>
      </c>
      <c r="B93" s="44" t="s">
        <v>1772</v>
      </c>
      <c r="C93" s="44" t="s">
        <v>735</v>
      </c>
      <c r="D93" s="44" t="s">
        <v>55</v>
      </c>
      <c r="E93" s="44" t="s">
        <v>736</v>
      </c>
      <c r="H93" s="44" t="str">
        <f>CONCATENATE('Gene Table'!$B$1, 'Gene Table'!B93)</f>
        <v>H07</v>
      </c>
    </row>
    <row r="94" spans="1:8">
      <c r="A94" s="44" t="s">
        <v>737</v>
      </c>
      <c r="B94" s="44" t="s">
        <v>1772</v>
      </c>
      <c r="C94" s="44" t="s">
        <v>0</v>
      </c>
      <c r="D94" s="44" t="s">
        <v>1772</v>
      </c>
      <c r="E94" s="44" t="s">
        <v>1772</v>
      </c>
      <c r="H94" s="44" t="str">
        <f>CONCATENATE('Gene Table'!$B$1, 'Gene Table'!B94)</f>
        <v>H08</v>
      </c>
    </row>
    <row r="95" spans="1:8">
      <c r="A95" s="44" t="s">
        <v>738</v>
      </c>
      <c r="B95" s="44" t="s">
        <v>1772</v>
      </c>
      <c r="C95" s="44" t="s">
        <v>0</v>
      </c>
      <c r="D95" s="44" t="s">
        <v>1772</v>
      </c>
      <c r="E95" s="44" t="s">
        <v>1772</v>
      </c>
      <c r="H95" s="44" t="str">
        <f>CONCATENATE('Gene Table'!$B$1, 'Gene Table'!B95)</f>
        <v>H09</v>
      </c>
    </row>
    <row r="96" spans="1:8">
      <c r="A96" s="44" t="s">
        <v>739</v>
      </c>
      <c r="B96" s="44" t="s">
        <v>1772</v>
      </c>
      <c r="C96" s="44" t="s">
        <v>337</v>
      </c>
      <c r="D96" s="44" t="s">
        <v>1772</v>
      </c>
      <c r="E96" s="44" t="s">
        <v>1772</v>
      </c>
      <c r="H96" s="44" t="str">
        <f>CONCATENATE('Gene Table'!$B$1, 'Gene Table'!B96)</f>
        <v>H10</v>
      </c>
    </row>
    <row r="97" spans="1:8">
      <c r="A97" s="44" t="s">
        <v>740</v>
      </c>
      <c r="B97" s="44" t="s">
        <v>1772</v>
      </c>
      <c r="C97" s="44" t="s">
        <v>337</v>
      </c>
      <c r="D97" s="44" t="s">
        <v>1772</v>
      </c>
      <c r="E97" s="44" t="s">
        <v>1772</v>
      </c>
      <c r="H97" s="44" t="str">
        <f>CONCATENATE('Gene Table'!$B$1, 'Gene Table'!B97)</f>
        <v>H11</v>
      </c>
    </row>
    <row r="100" spans="1:8" s="1" customFormat="1">
      <c r="A100" s="56"/>
      <c r="B100" s="56" t="s">
        <v>1</v>
      </c>
      <c r="C100" s="56" t="s">
        <v>2</v>
      </c>
      <c r="D100" s="56" t="s">
        <v>3</v>
      </c>
      <c r="E100" s="56" t="s">
        <v>4</v>
      </c>
      <c r="F100" s="56"/>
      <c r="G100" s="56"/>
      <c r="H100" s="56"/>
    </row>
    <row r="101" spans="1:8">
      <c r="A101" s="44" t="s">
        <v>741</v>
      </c>
      <c r="B101" s="44" t="s">
        <v>742</v>
      </c>
      <c r="C101" s="44" t="s">
        <v>743</v>
      </c>
      <c r="D101" s="44" t="s">
        <v>744</v>
      </c>
      <c r="E101" s="44" t="s">
        <v>745</v>
      </c>
    </row>
    <row r="102" spans="1:8">
      <c r="A102" s="44" t="s">
        <v>746</v>
      </c>
      <c r="B102" s="44" t="s">
        <v>747</v>
      </c>
      <c r="C102" s="44" t="s">
        <v>748</v>
      </c>
      <c r="D102" s="44" t="s">
        <v>59</v>
      </c>
      <c r="E102" s="44" t="s">
        <v>749</v>
      </c>
    </row>
    <row r="103" spans="1:8">
      <c r="A103" s="44" t="s">
        <v>750</v>
      </c>
      <c r="B103" s="44" t="s">
        <v>751</v>
      </c>
      <c r="C103" s="44" t="s">
        <v>752</v>
      </c>
      <c r="D103" s="44" t="s">
        <v>753</v>
      </c>
      <c r="E103" s="44" t="s">
        <v>754</v>
      </c>
    </row>
    <row r="104" spans="1:8">
      <c r="A104" s="44" t="s">
        <v>755</v>
      </c>
      <c r="B104" s="44" t="s">
        <v>756</v>
      </c>
      <c r="C104" s="44" t="s">
        <v>757</v>
      </c>
      <c r="D104" s="44" t="s">
        <v>758</v>
      </c>
      <c r="E104" s="44" t="s">
        <v>759</v>
      </c>
    </row>
    <row r="105" spans="1:8">
      <c r="A105" s="44" t="s">
        <v>760</v>
      </c>
      <c r="B105" s="44" t="s">
        <v>761</v>
      </c>
      <c r="C105" s="44" t="s">
        <v>762</v>
      </c>
      <c r="D105" s="44" t="s">
        <v>763</v>
      </c>
      <c r="E105" s="44" t="s">
        <v>764</v>
      </c>
    </row>
    <row r="106" spans="1:8">
      <c r="A106" s="44" t="s">
        <v>765</v>
      </c>
      <c r="B106" s="44" t="s">
        <v>766</v>
      </c>
      <c r="C106" s="44" t="s">
        <v>767</v>
      </c>
      <c r="D106" s="44" t="s">
        <v>768</v>
      </c>
      <c r="E106" s="44" t="s">
        <v>769</v>
      </c>
    </row>
    <row r="107" spans="1:8">
      <c r="A107" s="44" t="s">
        <v>770</v>
      </c>
      <c r="B107" s="44" t="s">
        <v>771</v>
      </c>
      <c r="C107" s="44" t="s">
        <v>772</v>
      </c>
      <c r="D107" s="44" t="s">
        <v>51</v>
      </c>
      <c r="E107" s="44" t="s">
        <v>773</v>
      </c>
    </row>
    <row r="108" spans="1:8">
      <c r="A108" s="44" t="s">
        <v>774</v>
      </c>
      <c r="B108" s="44" t="s">
        <v>775</v>
      </c>
      <c r="C108" s="44" t="s">
        <v>776</v>
      </c>
      <c r="D108" s="44" t="s">
        <v>41</v>
      </c>
      <c r="E108" s="44" t="s">
        <v>777</v>
      </c>
    </row>
    <row r="109" spans="1:8">
      <c r="A109" s="44" t="s">
        <v>778</v>
      </c>
      <c r="B109" s="44" t="s">
        <v>779</v>
      </c>
      <c r="C109" s="44" t="s">
        <v>780</v>
      </c>
      <c r="D109" s="44" t="s">
        <v>781</v>
      </c>
      <c r="E109" s="44" t="s">
        <v>782</v>
      </c>
    </row>
    <row r="110" spans="1:8">
      <c r="A110" s="44" t="s">
        <v>783</v>
      </c>
      <c r="B110" s="44" t="s">
        <v>784</v>
      </c>
      <c r="C110" s="44" t="s">
        <v>785</v>
      </c>
      <c r="D110" s="44" t="s">
        <v>786</v>
      </c>
      <c r="E110" s="44" t="s">
        <v>787</v>
      </c>
    </row>
    <row r="111" spans="1:8">
      <c r="A111" s="44" t="s">
        <v>788</v>
      </c>
      <c r="B111" s="44" t="s">
        <v>789</v>
      </c>
      <c r="C111" s="44" t="s">
        <v>790</v>
      </c>
      <c r="D111" s="44" t="s">
        <v>18</v>
      </c>
      <c r="E111" s="44" t="s">
        <v>791</v>
      </c>
    </row>
    <row r="112" spans="1:8">
      <c r="A112" s="44" t="s">
        <v>792</v>
      </c>
      <c r="B112" s="44" t="s">
        <v>793</v>
      </c>
      <c r="C112" s="44" t="s">
        <v>794</v>
      </c>
      <c r="D112" s="44" t="s">
        <v>795</v>
      </c>
      <c r="E112" s="44" t="s">
        <v>796</v>
      </c>
    </row>
    <row r="113" spans="1:5">
      <c r="A113" s="44" t="s">
        <v>797</v>
      </c>
      <c r="B113" s="44" t="s">
        <v>798</v>
      </c>
      <c r="C113" s="44" t="s">
        <v>799</v>
      </c>
      <c r="D113" s="44" t="s">
        <v>54</v>
      </c>
      <c r="E113" s="44" t="s">
        <v>800</v>
      </c>
    </row>
    <row r="114" spans="1:5">
      <c r="A114" s="44" t="s">
        <v>801</v>
      </c>
      <c r="B114" s="44" t="s">
        <v>802</v>
      </c>
      <c r="C114" s="44" t="s">
        <v>803</v>
      </c>
      <c r="D114" s="44" t="s">
        <v>804</v>
      </c>
      <c r="E114" s="44" t="s">
        <v>805</v>
      </c>
    </row>
    <row r="115" spans="1:5">
      <c r="A115" s="44" t="s">
        <v>806</v>
      </c>
      <c r="B115" s="44" t="s">
        <v>807</v>
      </c>
      <c r="C115" s="44" t="s">
        <v>808</v>
      </c>
      <c r="D115" s="44" t="s">
        <v>809</v>
      </c>
      <c r="E115" s="44" t="s">
        <v>810</v>
      </c>
    </row>
    <row r="116" spans="1:5">
      <c r="A116" s="44" t="s">
        <v>811</v>
      </c>
      <c r="B116" s="44" t="s">
        <v>812</v>
      </c>
      <c r="C116" s="44" t="s">
        <v>813</v>
      </c>
      <c r="D116" s="44" t="s">
        <v>66</v>
      </c>
      <c r="E116" s="44" t="s">
        <v>814</v>
      </c>
    </row>
    <row r="117" spans="1:5">
      <c r="A117" s="44" t="s">
        <v>815</v>
      </c>
      <c r="B117" s="44" t="s">
        <v>816</v>
      </c>
      <c r="C117" s="44" t="s">
        <v>817</v>
      </c>
      <c r="D117" s="44" t="s">
        <v>818</v>
      </c>
      <c r="E117" s="44" t="s">
        <v>819</v>
      </c>
    </row>
    <row r="118" spans="1:5">
      <c r="A118" s="44" t="s">
        <v>820</v>
      </c>
      <c r="B118" s="44" t="s">
        <v>821</v>
      </c>
      <c r="C118" s="44" t="s">
        <v>822</v>
      </c>
      <c r="D118" s="44" t="s">
        <v>76</v>
      </c>
      <c r="E118" s="44" t="s">
        <v>823</v>
      </c>
    </row>
    <row r="119" spans="1:5">
      <c r="A119" s="44" t="s">
        <v>824</v>
      </c>
      <c r="B119" s="44" t="s">
        <v>825</v>
      </c>
      <c r="C119" s="44" t="s">
        <v>826</v>
      </c>
      <c r="D119" s="44" t="s">
        <v>827</v>
      </c>
      <c r="E119" s="44" t="s">
        <v>828</v>
      </c>
    </row>
    <row r="120" spans="1:5">
      <c r="A120" s="44" t="s">
        <v>829</v>
      </c>
      <c r="B120" s="44" t="s">
        <v>830</v>
      </c>
      <c r="C120" s="44" t="s">
        <v>831</v>
      </c>
      <c r="D120" s="44" t="s">
        <v>287</v>
      </c>
      <c r="E120" s="44" t="s">
        <v>832</v>
      </c>
    </row>
    <row r="121" spans="1:5">
      <c r="A121" s="44" t="s">
        <v>833</v>
      </c>
      <c r="B121" s="44" t="s">
        <v>834</v>
      </c>
      <c r="C121" s="44" t="s">
        <v>835</v>
      </c>
      <c r="D121" s="44" t="s">
        <v>70</v>
      </c>
      <c r="E121" s="44" t="s">
        <v>836</v>
      </c>
    </row>
    <row r="122" spans="1:5">
      <c r="A122" s="44" t="s">
        <v>837</v>
      </c>
      <c r="B122" s="44" t="s">
        <v>838</v>
      </c>
      <c r="C122" s="44" t="s">
        <v>839</v>
      </c>
      <c r="D122" s="44" t="s">
        <v>56</v>
      </c>
      <c r="E122" s="44" t="s">
        <v>840</v>
      </c>
    </row>
    <row r="123" spans="1:5">
      <c r="A123" s="44" t="s">
        <v>841</v>
      </c>
      <c r="B123" s="44" t="s">
        <v>842</v>
      </c>
      <c r="C123" s="44" t="s">
        <v>843</v>
      </c>
      <c r="D123" s="44" t="s">
        <v>61</v>
      </c>
      <c r="E123" s="44" t="s">
        <v>844</v>
      </c>
    </row>
    <row r="124" spans="1:5">
      <c r="A124" s="44" t="s">
        <v>845</v>
      </c>
      <c r="B124" s="44" t="s">
        <v>846</v>
      </c>
      <c r="C124" s="44" t="s">
        <v>847</v>
      </c>
      <c r="D124" s="44" t="s">
        <v>848</v>
      </c>
      <c r="E124" s="44" t="s">
        <v>849</v>
      </c>
    </row>
    <row r="125" spans="1:5">
      <c r="A125" s="44" t="s">
        <v>850</v>
      </c>
      <c r="B125" s="44" t="s">
        <v>851</v>
      </c>
      <c r="C125" s="44" t="s">
        <v>852</v>
      </c>
      <c r="D125" s="44" t="s">
        <v>853</v>
      </c>
      <c r="E125" s="44" t="s">
        <v>854</v>
      </c>
    </row>
    <row r="126" spans="1:5">
      <c r="A126" s="44" t="s">
        <v>855</v>
      </c>
      <c r="B126" s="44" t="s">
        <v>856</v>
      </c>
      <c r="C126" s="44" t="s">
        <v>857</v>
      </c>
      <c r="D126" s="44" t="s">
        <v>44</v>
      </c>
      <c r="E126" s="44" t="s">
        <v>858</v>
      </c>
    </row>
    <row r="127" spans="1:5">
      <c r="A127" s="44" t="s">
        <v>859</v>
      </c>
      <c r="B127" s="44" t="s">
        <v>860</v>
      </c>
      <c r="C127" s="44" t="s">
        <v>861</v>
      </c>
      <c r="D127" s="44" t="s">
        <v>862</v>
      </c>
      <c r="E127" s="44" t="s">
        <v>863</v>
      </c>
    </row>
    <row r="128" spans="1:5">
      <c r="A128" s="44" t="s">
        <v>864</v>
      </c>
      <c r="B128" s="44" t="s">
        <v>865</v>
      </c>
      <c r="C128" s="44" t="s">
        <v>866</v>
      </c>
      <c r="D128" s="44" t="s">
        <v>47</v>
      </c>
      <c r="E128" s="44" t="s">
        <v>867</v>
      </c>
    </row>
    <row r="129" spans="1:5">
      <c r="A129" s="44" t="s">
        <v>868</v>
      </c>
      <c r="B129" s="44" t="s">
        <v>869</v>
      </c>
      <c r="C129" s="44" t="s">
        <v>870</v>
      </c>
      <c r="D129" s="44" t="s">
        <v>871</v>
      </c>
      <c r="E129" s="44" t="s">
        <v>872</v>
      </c>
    </row>
    <row r="130" spans="1:5">
      <c r="A130" s="44" t="s">
        <v>873</v>
      </c>
      <c r="B130" s="44" t="s">
        <v>874</v>
      </c>
      <c r="C130" s="44" t="s">
        <v>875</v>
      </c>
      <c r="D130" s="44" t="s">
        <v>876</v>
      </c>
      <c r="E130" s="44" t="s">
        <v>877</v>
      </c>
    </row>
    <row r="131" spans="1:5">
      <c r="A131" s="44" t="s">
        <v>878</v>
      </c>
      <c r="B131" s="44" t="s">
        <v>879</v>
      </c>
      <c r="C131" s="44" t="s">
        <v>880</v>
      </c>
      <c r="D131" s="44" t="s">
        <v>881</v>
      </c>
      <c r="E131" s="44" t="s">
        <v>882</v>
      </c>
    </row>
    <row r="132" spans="1:5">
      <c r="A132" s="44" t="s">
        <v>883</v>
      </c>
      <c r="B132" s="44" t="s">
        <v>884</v>
      </c>
      <c r="C132" s="44" t="s">
        <v>885</v>
      </c>
      <c r="D132" s="44" t="s">
        <v>886</v>
      </c>
      <c r="E132" s="44" t="s">
        <v>887</v>
      </c>
    </row>
    <row r="133" spans="1:5">
      <c r="A133" s="44" t="s">
        <v>888</v>
      </c>
      <c r="B133" s="44" t="s">
        <v>889</v>
      </c>
      <c r="C133" s="44" t="s">
        <v>1241</v>
      </c>
      <c r="D133" s="44" t="s">
        <v>1242</v>
      </c>
      <c r="E133" s="44" t="s">
        <v>1243</v>
      </c>
    </row>
    <row r="134" spans="1:5">
      <c r="A134" s="44" t="s">
        <v>1244</v>
      </c>
      <c r="B134" s="44" t="s">
        <v>1245</v>
      </c>
      <c r="C134" s="44" t="s">
        <v>1246</v>
      </c>
      <c r="D134" s="44" t="s">
        <v>1247</v>
      </c>
      <c r="E134" s="44" t="s">
        <v>1248</v>
      </c>
    </row>
    <row r="135" spans="1:5">
      <c r="A135" s="44" t="s">
        <v>1249</v>
      </c>
      <c r="B135" s="44" t="s">
        <v>1250</v>
      </c>
      <c r="C135" s="44" t="s">
        <v>1251</v>
      </c>
      <c r="D135" s="44" t="s">
        <v>1252</v>
      </c>
      <c r="E135" s="44" t="s">
        <v>1253</v>
      </c>
    </row>
    <row r="136" spans="1:5">
      <c r="A136" s="44" t="s">
        <v>1254</v>
      </c>
      <c r="B136" s="44" t="s">
        <v>1255</v>
      </c>
      <c r="C136" s="44" t="s">
        <v>1256</v>
      </c>
      <c r="D136" s="44" t="s">
        <v>1257</v>
      </c>
      <c r="E136" s="44" t="s">
        <v>1258</v>
      </c>
    </row>
    <row r="137" spans="1:5">
      <c r="A137" s="44" t="s">
        <v>1259</v>
      </c>
      <c r="B137" s="44" t="s">
        <v>1260</v>
      </c>
      <c r="C137" s="44" t="s">
        <v>1261</v>
      </c>
      <c r="D137" s="44" t="s">
        <v>1262</v>
      </c>
      <c r="E137" s="44" t="s">
        <v>1263</v>
      </c>
    </row>
    <row r="138" spans="1:5">
      <c r="A138" s="44" t="s">
        <v>1264</v>
      </c>
      <c r="B138" s="44" t="s">
        <v>1265</v>
      </c>
      <c r="C138" s="44" t="s">
        <v>1266</v>
      </c>
      <c r="D138" s="44" t="s">
        <v>1267</v>
      </c>
      <c r="E138" s="44" t="s">
        <v>1268</v>
      </c>
    </row>
    <row r="139" spans="1:5">
      <c r="A139" s="44" t="s">
        <v>1269</v>
      </c>
      <c r="B139" s="44" t="s">
        <v>1270</v>
      </c>
      <c r="C139" s="44" t="s">
        <v>1271</v>
      </c>
      <c r="D139" s="44" t="s">
        <v>60</v>
      </c>
      <c r="E139" s="44" t="s">
        <v>1272</v>
      </c>
    </row>
    <row r="140" spans="1:5">
      <c r="A140" s="44" t="s">
        <v>1273</v>
      </c>
      <c r="B140" s="44" t="s">
        <v>1274</v>
      </c>
      <c r="C140" s="44" t="s">
        <v>1275</v>
      </c>
      <c r="D140" s="44" t="s">
        <v>1276</v>
      </c>
      <c r="E140" s="44" t="s">
        <v>1277</v>
      </c>
    </row>
    <row r="141" spans="1:5">
      <c r="A141" s="44" t="s">
        <v>1278</v>
      </c>
      <c r="B141" s="44" t="s">
        <v>1279</v>
      </c>
      <c r="C141" s="44" t="s">
        <v>1280</v>
      </c>
      <c r="D141" s="44" t="s">
        <v>1281</v>
      </c>
      <c r="E141" s="44" t="s">
        <v>1282</v>
      </c>
    </row>
    <row r="142" spans="1:5">
      <c r="A142" s="44" t="s">
        <v>1283</v>
      </c>
      <c r="B142" s="44" t="s">
        <v>1284</v>
      </c>
      <c r="C142" s="44" t="s">
        <v>1285</v>
      </c>
      <c r="D142" s="44" t="s">
        <v>290</v>
      </c>
      <c r="E142" s="44" t="s">
        <v>1286</v>
      </c>
    </row>
    <row r="143" spans="1:5">
      <c r="A143" s="44" t="s">
        <v>1287</v>
      </c>
      <c r="B143" s="44" t="s">
        <v>1288</v>
      </c>
      <c r="C143" s="44" t="s">
        <v>1289</v>
      </c>
      <c r="D143" s="44" t="s">
        <v>1290</v>
      </c>
      <c r="E143" s="44" t="s">
        <v>1291</v>
      </c>
    </row>
    <row r="144" spans="1:5">
      <c r="A144" s="44" t="s">
        <v>1292</v>
      </c>
      <c r="B144" s="44" t="s">
        <v>1293</v>
      </c>
      <c r="C144" s="44" t="s">
        <v>1294</v>
      </c>
      <c r="D144" s="44" t="s">
        <v>1295</v>
      </c>
      <c r="E144" s="44" t="s">
        <v>1296</v>
      </c>
    </row>
    <row r="145" spans="1:5">
      <c r="A145" s="44" t="s">
        <v>1297</v>
      </c>
      <c r="B145" s="44" t="s">
        <v>1298</v>
      </c>
      <c r="C145" s="44" t="s">
        <v>1299</v>
      </c>
      <c r="D145" s="44" t="s">
        <v>53</v>
      </c>
      <c r="E145" s="44" t="s">
        <v>1300</v>
      </c>
    </row>
    <row r="146" spans="1:5">
      <c r="A146" s="44" t="s">
        <v>1301</v>
      </c>
      <c r="B146" s="44" t="s">
        <v>1302</v>
      </c>
      <c r="C146" s="44" t="s">
        <v>1303</v>
      </c>
      <c r="D146" s="44" t="s">
        <v>58</v>
      </c>
      <c r="E146" s="44" t="s">
        <v>1304</v>
      </c>
    </row>
    <row r="147" spans="1:5">
      <c r="A147" s="44" t="s">
        <v>1305</v>
      </c>
      <c r="B147" s="44" t="s">
        <v>1306</v>
      </c>
      <c r="C147" s="44" t="s">
        <v>1307</v>
      </c>
      <c r="D147" s="44" t="s">
        <v>1308</v>
      </c>
      <c r="E147" s="44" t="s">
        <v>1309</v>
      </c>
    </row>
    <row r="148" spans="1:5">
      <c r="A148" s="44" t="s">
        <v>1310</v>
      </c>
      <c r="B148" s="44" t="s">
        <v>1311</v>
      </c>
      <c r="C148" s="44" t="s">
        <v>1312</v>
      </c>
      <c r="D148" s="44" t="s">
        <v>1313</v>
      </c>
      <c r="E148" s="44" t="s">
        <v>1314</v>
      </c>
    </row>
    <row r="149" spans="1:5">
      <c r="A149" s="44" t="s">
        <v>1315</v>
      </c>
      <c r="B149" s="44" t="s">
        <v>1316</v>
      </c>
      <c r="C149" s="44" t="s">
        <v>1317</v>
      </c>
      <c r="D149" s="44" t="s">
        <v>1318</v>
      </c>
      <c r="E149" s="44" t="s">
        <v>1319</v>
      </c>
    </row>
    <row r="150" spans="1:5">
      <c r="A150" s="44" t="s">
        <v>1320</v>
      </c>
      <c r="B150" s="44" t="s">
        <v>1321</v>
      </c>
      <c r="C150" s="44" t="s">
        <v>1322</v>
      </c>
      <c r="D150" s="44" t="s">
        <v>1323</v>
      </c>
      <c r="E150" s="44" t="s">
        <v>1324</v>
      </c>
    </row>
    <row r="151" spans="1:5">
      <c r="A151" s="44" t="s">
        <v>1325</v>
      </c>
      <c r="B151" s="44" t="s">
        <v>1326</v>
      </c>
      <c r="C151" s="44" t="s">
        <v>1327</v>
      </c>
      <c r="D151" s="44" t="s">
        <v>1328</v>
      </c>
      <c r="E151" s="44" t="s">
        <v>1329</v>
      </c>
    </row>
    <row r="152" spans="1:5">
      <c r="A152" s="44" t="s">
        <v>1330</v>
      </c>
      <c r="B152" s="44" t="s">
        <v>1331</v>
      </c>
      <c r="C152" s="44" t="s">
        <v>1332</v>
      </c>
      <c r="D152" s="44" t="s">
        <v>1333</v>
      </c>
      <c r="E152" s="44" t="s">
        <v>1334</v>
      </c>
    </row>
    <row r="153" spans="1:5">
      <c r="A153" s="44" t="s">
        <v>1011</v>
      </c>
      <c r="B153" s="44" t="s">
        <v>1012</v>
      </c>
      <c r="C153" s="44" t="s">
        <v>1013</v>
      </c>
      <c r="D153" s="44" t="s">
        <v>1014</v>
      </c>
      <c r="E153" s="44" t="s">
        <v>1015</v>
      </c>
    </row>
    <row r="154" spans="1:5">
      <c r="A154" s="44" t="s">
        <v>1016</v>
      </c>
      <c r="B154" s="44" t="s">
        <v>1017</v>
      </c>
      <c r="C154" s="44" t="s">
        <v>1018</v>
      </c>
      <c r="D154" s="44" t="s">
        <v>1738</v>
      </c>
      <c r="E154" s="44" t="s">
        <v>1019</v>
      </c>
    </row>
    <row r="155" spans="1:5">
      <c r="A155" s="44" t="s">
        <v>1020</v>
      </c>
      <c r="B155" s="44" t="s">
        <v>1021</v>
      </c>
      <c r="C155" s="44" t="s">
        <v>1022</v>
      </c>
      <c r="D155" s="44" t="s">
        <v>1023</v>
      </c>
      <c r="E155" s="44" t="s">
        <v>1024</v>
      </c>
    </row>
    <row r="156" spans="1:5">
      <c r="A156" s="44" t="s">
        <v>1025</v>
      </c>
      <c r="B156" s="44" t="s">
        <v>1026</v>
      </c>
      <c r="C156" s="44" t="s">
        <v>1027</v>
      </c>
      <c r="D156" s="44" t="s">
        <v>1028</v>
      </c>
      <c r="E156" s="44" t="s">
        <v>1029</v>
      </c>
    </row>
    <row r="157" spans="1:5">
      <c r="A157" s="44" t="s">
        <v>1030</v>
      </c>
      <c r="B157" s="44" t="s">
        <v>1031</v>
      </c>
      <c r="C157" s="44" t="s">
        <v>1032</v>
      </c>
      <c r="D157" s="44" t="s">
        <v>1033</v>
      </c>
      <c r="E157" s="44" t="s">
        <v>1034</v>
      </c>
    </row>
    <row r="158" spans="1:5">
      <c r="A158" s="44" t="s">
        <v>1035</v>
      </c>
      <c r="B158" s="44" t="s">
        <v>1036</v>
      </c>
      <c r="C158" s="44" t="s">
        <v>1037</v>
      </c>
      <c r="D158" s="44" t="s">
        <v>1038</v>
      </c>
      <c r="E158" s="44" t="s">
        <v>1039</v>
      </c>
    </row>
    <row r="159" spans="1:5">
      <c r="A159" s="44" t="s">
        <v>1040</v>
      </c>
      <c r="B159" s="44" t="s">
        <v>1041</v>
      </c>
      <c r="C159" s="44" t="s">
        <v>1042</v>
      </c>
      <c r="D159" s="44" t="s">
        <v>1043</v>
      </c>
      <c r="E159" s="44" t="s">
        <v>1044</v>
      </c>
    </row>
    <row r="160" spans="1:5">
      <c r="A160" s="44" t="s">
        <v>1045</v>
      </c>
      <c r="B160" s="44" t="s">
        <v>1046</v>
      </c>
      <c r="C160" s="44" t="s">
        <v>1047</v>
      </c>
      <c r="D160" s="44" t="s">
        <v>1048</v>
      </c>
      <c r="E160" s="44" t="s">
        <v>1049</v>
      </c>
    </row>
    <row r="161" spans="1:5">
      <c r="A161" s="44" t="s">
        <v>1050</v>
      </c>
      <c r="B161" s="44" t="s">
        <v>1051</v>
      </c>
      <c r="C161" s="44" t="s">
        <v>1052</v>
      </c>
      <c r="D161" s="44" t="s">
        <v>48</v>
      </c>
      <c r="E161" s="44" t="s">
        <v>1053</v>
      </c>
    </row>
    <row r="162" spans="1:5">
      <c r="A162" s="44" t="s">
        <v>1054</v>
      </c>
      <c r="B162" s="44" t="s">
        <v>1055</v>
      </c>
      <c r="C162" s="44" t="s">
        <v>1056</v>
      </c>
      <c r="D162" s="44" t="s">
        <v>52</v>
      </c>
      <c r="E162" s="44" t="s">
        <v>1057</v>
      </c>
    </row>
    <row r="163" spans="1:5">
      <c r="A163" s="44" t="s">
        <v>1058</v>
      </c>
      <c r="B163" s="44" t="s">
        <v>1059</v>
      </c>
      <c r="C163" s="44" t="s">
        <v>1060</v>
      </c>
      <c r="D163" s="44" t="s">
        <v>1061</v>
      </c>
      <c r="E163" s="44" t="s">
        <v>1062</v>
      </c>
    </row>
    <row r="164" spans="1:5">
      <c r="A164" s="44" t="s">
        <v>1063</v>
      </c>
      <c r="B164" s="44" t="s">
        <v>1064</v>
      </c>
      <c r="C164" s="44" t="s">
        <v>1065</v>
      </c>
      <c r="D164" s="44" t="s">
        <v>1066</v>
      </c>
      <c r="E164" s="44" t="s">
        <v>1067</v>
      </c>
    </row>
    <row r="165" spans="1:5">
      <c r="A165" s="44" t="s">
        <v>1068</v>
      </c>
      <c r="B165" s="44" t="s">
        <v>1069</v>
      </c>
      <c r="C165" s="44" t="s">
        <v>1070</v>
      </c>
      <c r="D165" s="44" t="s">
        <v>1071</v>
      </c>
      <c r="E165" s="44" t="s">
        <v>1072</v>
      </c>
    </row>
    <row r="166" spans="1:5">
      <c r="A166" s="44" t="s">
        <v>1073</v>
      </c>
      <c r="B166" s="44" t="s">
        <v>1074</v>
      </c>
      <c r="C166" s="44" t="s">
        <v>1075</v>
      </c>
      <c r="D166" s="44" t="s">
        <v>1076</v>
      </c>
      <c r="E166" s="44" t="s">
        <v>1077</v>
      </c>
    </row>
    <row r="167" spans="1:5">
      <c r="A167" s="44" t="s">
        <v>1080</v>
      </c>
      <c r="B167" s="44" t="s">
        <v>1081</v>
      </c>
      <c r="C167" s="44" t="s">
        <v>1082</v>
      </c>
      <c r="D167" s="44" t="s">
        <v>1083</v>
      </c>
      <c r="E167" s="44" t="s">
        <v>1084</v>
      </c>
    </row>
    <row r="168" spans="1:5">
      <c r="A168" s="44" t="s">
        <v>1085</v>
      </c>
      <c r="B168" s="44" t="s">
        <v>1086</v>
      </c>
      <c r="C168" s="44" t="s">
        <v>1087</v>
      </c>
      <c r="D168" s="44" t="s">
        <v>1088</v>
      </c>
      <c r="E168" s="44" t="s">
        <v>1089</v>
      </c>
    </row>
    <row r="169" spans="1:5">
      <c r="A169" s="44" t="s">
        <v>1090</v>
      </c>
      <c r="B169" s="44" t="s">
        <v>1091</v>
      </c>
      <c r="C169" s="44" t="s">
        <v>1092</v>
      </c>
      <c r="D169" s="44" t="s">
        <v>1093</v>
      </c>
      <c r="E169" s="44" t="s">
        <v>1094</v>
      </c>
    </row>
    <row r="170" spans="1:5">
      <c r="A170" s="44" t="s">
        <v>1095</v>
      </c>
      <c r="B170" s="44" t="s">
        <v>1096</v>
      </c>
      <c r="C170" s="44" t="s">
        <v>1097</v>
      </c>
      <c r="D170" s="44" t="s">
        <v>1098</v>
      </c>
      <c r="E170" s="44" t="s">
        <v>1099</v>
      </c>
    </row>
    <row r="171" spans="1:5">
      <c r="A171" s="44" t="s">
        <v>1100</v>
      </c>
      <c r="B171" s="44" t="s">
        <v>1101</v>
      </c>
      <c r="C171" s="44" t="s">
        <v>1102</v>
      </c>
      <c r="D171" s="44" t="s">
        <v>63</v>
      </c>
      <c r="E171" s="44" t="s">
        <v>1103</v>
      </c>
    </row>
    <row r="172" spans="1:5">
      <c r="A172" s="44" t="s">
        <v>1104</v>
      </c>
      <c r="B172" s="44" t="s">
        <v>1105</v>
      </c>
      <c r="C172" s="44" t="s">
        <v>1106</v>
      </c>
      <c r="D172" s="44" t="s">
        <v>1107</v>
      </c>
      <c r="E172" s="44" t="s">
        <v>1108</v>
      </c>
    </row>
    <row r="173" spans="1:5">
      <c r="A173" s="44" t="s">
        <v>1109</v>
      </c>
      <c r="B173" s="44" t="s">
        <v>1110</v>
      </c>
      <c r="C173" s="44" t="s">
        <v>1111</v>
      </c>
      <c r="D173" s="44" t="s">
        <v>50</v>
      </c>
      <c r="E173" s="44" t="s">
        <v>1112</v>
      </c>
    </row>
    <row r="174" spans="1:5">
      <c r="A174" s="44" t="s">
        <v>1113</v>
      </c>
      <c r="B174" s="44" t="s">
        <v>1114</v>
      </c>
      <c r="C174" s="44" t="s">
        <v>1115</v>
      </c>
      <c r="D174" s="44" t="s">
        <v>1116</v>
      </c>
      <c r="E174" s="44" t="s">
        <v>1117</v>
      </c>
    </row>
    <row r="175" spans="1:5">
      <c r="A175" s="44" t="s">
        <v>1118</v>
      </c>
      <c r="B175" s="44" t="s">
        <v>1119</v>
      </c>
      <c r="C175" s="44" t="s">
        <v>1120</v>
      </c>
      <c r="D175" s="44" t="s">
        <v>1121</v>
      </c>
      <c r="E175" s="44" t="s">
        <v>1122</v>
      </c>
    </row>
    <row r="176" spans="1:5">
      <c r="A176" s="44" t="s">
        <v>1123</v>
      </c>
      <c r="B176" s="44" t="s">
        <v>1124</v>
      </c>
      <c r="C176" s="44" t="s">
        <v>1125</v>
      </c>
      <c r="D176" s="44" t="s">
        <v>1126</v>
      </c>
      <c r="E176" s="44" t="s">
        <v>1127</v>
      </c>
    </row>
    <row r="177" spans="1:5">
      <c r="A177" s="44" t="s">
        <v>1128</v>
      </c>
      <c r="B177" s="44" t="s">
        <v>1129</v>
      </c>
      <c r="C177" s="44" t="s">
        <v>1130</v>
      </c>
      <c r="D177" s="44" t="s">
        <v>1131</v>
      </c>
      <c r="E177" s="44" t="s">
        <v>1132</v>
      </c>
    </row>
    <row r="178" spans="1:5">
      <c r="A178" s="44" t="s">
        <v>1133</v>
      </c>
      <c r="B178" s="44" t="s">
        <v>1134</v>
      </c>
      <c r="C178" s="44" t="s">
        <v>1135</v>
      </c>
      <c r="D178" s="44" t="s">
        <v>78</v>
      </c>
      <c r="E178" s="44" t="s">
        <v>1136</v>
      </c>
    </row>
    <row r="179" spans="1:5">
      <c r="A179" s="44" t="s">
        <v>1137</v>
      </c>
      <c r="B179" s="44" t="s">
        <v>1138</v>
      </c>
      <c r="C179" s="44" t="s">
        <v>1139</v>
      </c>
      <c r="D179" s="44" t="s">
        <v>1140</v>
      </c>
      <c r="E179" s="44" t="s">
        <v>1141</v>
      </c>
    </row>
    <row r="180" spans="1:5">
      <c r="A180" s="44" t="s">
        <v>1142</v>
      </c>
      <c r="B180" s="44" t="s">
        <v>1143</v>
      </c>
      <c r="C180" s="44" t="s">
        <v>1144</v>
      </c>
      <c r="D180" s="44" t="s">
        <v>1145</v>
      </c>
      <c r="E180" s="44" t="s">
        <v>1146</v>
      </c>
    </row>
    <row r="181" spans="1:5">
      <c r="A181" s="44" t="s">
        <v>1147</v>
      </c>
      <c r="B181" s="44" t="s">
        <v>1148</v>
      </c>
      <c r="C181" s="44" t="s">
        <v>1149</v>
      </c>
      <c r="D181" s="44" t="s">
        <v>1150</v>
      </c>
      <c r="E181" s="44" t="s">
        <v>1151</v>
      </c>
    </row>
    <row r="182" spans="1:5">
      <c r="A182" s="44" t="s">
        <v>1152</v>
      </c>
      <c r="B182" s="44" t="s">
        <v>1153</v>
      </c>
      <c r="C182" s="44" t="s">
        <v>1154</v>
      </c>
      <c r="D182" s="44" t="s">
        <v>1155</v>
      </c>
      <c r="E182" s="44" t="s">
        <v>1156</v>
      </c>
    </row>
    <row r="183" spans="1:5">
      <c r="A183" s="44" t="s">
        <v>1157</v>
      </c>
      <c r="B183" s="44" t="s">
        <v>1158</v>
      </c>
      <c r="C183" s="44" t="s">
        <v>1159</v>
      </c>
      <c r="D183" s="44" t="s">
        <v>1160</v>
      </c>
      <c r="E183" s="44" t="s">
        <v>1161</v>
      </c>
    </row>
    <row r="184" spans="1:5">
      <c r="A184" s="44" t="s">
        <v>1162</v>
      </c>
      <c r="B184" s="44" t="s">
        <v>1163</v>
      </c>
      <c r="C184" s="44" t="s">
        <v>1164</v>
      </c>
      <c r="D184" s="44" t="s">
        <v>1165</v>
      </c>
      <c r="E184" s="44" t="s">
        <v>1166</v>
      </c>
    </row>
    <row r="185" spans="1:5">
      <c r="A185" s="44" t="s">
        <v>1167</v>
      </c>
      <c r="B185" s="44" t="s">
        <v>1168</v>
      </c>
      <c r="C185" s="44" t="s">
        <v>1169</v>
      </c>
      <c r="D185" s="44" t="s">
        <v>74</v>
      </c>
      <c r="E185" s="44" t="s">
        <v>1170</v>
      </c>
    </row>
    <row r="186" spans="1:5">
      <c r="A186" s="44" t="s">
        <v>1171</v>
      </c>
      <c r="B186" s="44" t="s">
        <v>1172</v>
      </c>
      <c r="C186" s="44" t="s">
        <v>1173</v>
      </c>
      <c r="D186" s="44" t="s">
        <v>79</v>
      </c>
      <c r="E186" s="44" t="s">
        <v>1174</v>
      </c>
    </row>
    <row r="187" spans="1:5">
      <c r="A187" s="44" t="s">
        <v>1175</v>
      </c>
      <c r="B187" s="44" t="s">
        <v>1176</v>
      </c>
      <c r="C187" s="44" t="s">
        <v>1177</v>
      </c>
      <c r="D187" s="44" t="s">
        <v>1178</v>
      </c>
      <c r="E187" s="44" t="s">
        <v>1179</v>
      </c>
    </row>
    <row r="188" spans="1:5">
      <c r="A188" s="44" t="s">
        <v>1180</v>
      </c>
      <c r="B188" s="44" t="s">
        <v>1181</v>
      </c>
      <c r="C188" s="44" t="s">
        <v>1182</v>
      </c>
      <c r="D188" s="44" t="s">
        <v>1183</v>
      </c>
      <c r="E188" s="44" t="s">
        <v>1184</v>
      </c>
    </row>
    <row r="189" spans="1:5">
      <c r="A189" s="44" t="s">
        <v>1185</v>
      </c>
      <c r="B189" s="44" t="s">
        <v>1772</v>
      </c>
      <c r="C189" s="44" t="s">
        <v>723</v>
      </c>
      <c r="D189" s="44" t="s">
        <v>724</v>
      </c>
      <c r="E189" s="44" t="s">
        <v>725</v>
      </c>
    </row>
    <row r="190" spans="1:5">
      <c r="A190" s="44" t="s">
        <v>1186</v>
      </c>
      <c r="B190" s="44" t="s">
        <v>1772</v>
      </c>
      <c r="C190" s="44" t="s">
        <v>727</v>
      </c>
      <c r="D190" s="44" t="s">
        <v>728</v>
      </c>
      <c r="E190" s="44" t="s">
        <v>729</v>
      </c>
    </row>
    <row r="191" spans="1:5">
      <c r="A191" s="44" t="s">
        <v>1187</v>
      </c>
      <c r="B191" s="44" t="s">
        <v>1772</v>
      </c>
      <c r="C191" s="44" t="s">
        <v>731</v>
      </c>
      <c r="D191" s="44" t="s">
        <v>732</v>
      </c>
      <c r="E191" s="44" t="s">
        <v>733</v>
      </c>
    </row>
    <row r="192" spans="1:5">
      <c r="A192" s="44" t="s">
        <v>1188</v>
      </c>
      <c r="B192" s="44" t="s">
        <v>1772</v>
      </c>
      <c r="C192" s="44" t="s">
        <v>735</v>
      </c>
      <c r="D192" s="44" t="s">
        <v>55</v>
      </c>
      <c r="E192" s="44" t="s">
        <v>736</v>
      </c>
    </row>
    <row r="193" spans="1:8">
      <c r="A193" s="44" t="s">
        <v>1189</v>
      </c>
      <c r="B193" s="44" t="s">
        <v>1772</v>
      </c>
      <c r="C193" s="44" t="s">
        <v>0</v>
      </c>
      <c r="D193" s="44" t="s">
        <v>1772</v>
      </c>
      <c r="E193" s="44" t="s">
        <v>1772</v>
      </c>
    </row>
    <row r="194" spans="1:8">
      <c r="A194" s="44" t="s">
        <v>1190</v>
      </c>
      <c r="B194" s="44" t="s">
        <v>1772</v>
      </c>
      <c r="C194" s="44" t="s">
        <v>0</v>
      </c>
      <c r="D194" s="44" t="s">
        <v>1772</v>
      </c>
      <c r="E194" s="44" t="s">
        <v>1772</v>
      </c>
    </row>
    <row r="195" spans="1:8">
      <c r="A195" s="44" t="s">
        <v>1191</v>
      </c>
      <c r="B195" s="44" t="s">
        <v>1772</v>
      </c>
      <c r="C195" s="44" t="s">
        <v>337</v>
      </c>
      <c r="D195" s="44" t="s">
        <v>1772</v>
      </c>
      <c r="E195" s="44" t="s">
        <v>1772</v>
      </c>
    </row>
    <row r="196" spans="1:8">
      <c r="A196" s="44" t="s">
        <v>1192</v>
      </c>
      <c r="B196" s="44" t="s">
        <v>1772</v>
      </c>
      <c r="C196" s="44" t="s">
        <v>337</v>
      </c>
      <c r="D196" s="44" t="s">
        <v>1772</v>
      </c>
      <c r="E196" s="44" t="s">
        <v>1772</v>
      </c>
    </row>
    <row r="199" spans="1:8" s="1" customFormat="1">
      <c r="A199" s="56"/>
      <c r="B199" s="56" t="s">
        <v>1</v>
      </c>
      <c r="C199" s="56" t="s">
        <v>2</v>
      </c>
      <c r="D199" s="56" t="s">
        <v>3</v>
      </c>
      <c r="E199" s="56" t="s">
        <v>4</v>
      </c>
      <c r="F199" s="56"/>
      <c r="G199" s="56"/>
      <c r="H199" s="56"/>
    </row>
    <row r="200" spans="1:8">
      <c r="A200" s="44" t="s">
        <v>1193</v>
      </c>
      <c r="B200" s="44" t="s">
        <v>1194</v>
      </c>
      <c r="C200" s="44" t="s">
        <v>1195</v>
      </c>
      <c r="D200" s="44" t="s">
        <v>69</v>
      </c>
      <c r="E200" s="44" t="s">
        <v>1196</v>
      </c>
    </row>
    <row r="201" spans="1:8">
      <c r="A201" s="44" t="s">
        <v>1197</v>
      </c>
      <c r="B201" s="44" t="s">
        <v>1198</v>
      </c>
      <c r="C201" s="44" t="s">
        <v>1199</v>
      </c>
      <c r="D201" s="44" t="s">
        <v>1200</v>
      </c>
      <c r="E201" s="44" t="s">
        <v>1201</v>
      </c>
    </row>
    <row r="202" spans="1:8">
      <c r="A202" s="44" t="s">
        <v>1202</v>
      </c>
      <c r="B202" s="44" t="s">
        <v>1203</v>
      </c>
      <c r="C202" s="44" t="s">
        <v>1204</v>
      </c>
      <c r="D202" s="44" t="s">
        <v>1205</v>
      </c>
      <c r="E202" s="44" t="s">
        <v>1206</v>
      </c>
    </row>
    <row r="203" spans="1:8">
      <c r="A203" s="44" t="s">
        <v>1207</v>
      </c>
      <c r="B203" s="44" t="s">
        <v>1208</v>
      </c>
      <c r="C203" s="44" t="s">
        <v>1209</v>
      </c>
      <c r="D203" s="44" t="s">
        <v>1210</v>
      </c>
      <c r="E203" s="44" t="s">
        <v>1211</v>
      </c>
    </row>
    <row r="204" spans="1:8">
      <c r="A204" s="44" t="s">
        <v>1212</v>
      </c>
      <c r="B204" s="44" t="s">
        <v>1213</v>
      </c>
      <c r="C204" s="44" t="s">
        <v>1214</v>
      </c>
      <c r="D204" s="44" t="s">
        <v>1215</v>
      </c>
      <c r="E204" s="44" t="s">
        <v>1216</v>
      </c>
    </row>
    <row r="205" spans="1:8">
      <c r="A205" s="44" t="s">
        <v>1217</v>
      </c>
      <c r="B205" s="44" t="s">
        <v>1218</v>
      </c>
      <c r="C205" s="44" t="s">
        <v>1219</v>
      </c>
      <c r="D205" s="44" t="s">
        <v>1220</v>
      </c>
      <c r="E205" s="44" t="s">
        <v>1221</v>
      </c>
    </row>
    <row r="206" spans="1:8">
      <c r="A206" s="44" t="s">
        <v>1222</v>
      </c>
      <c r="B206" s="44" t="s">
        <v>1223</v>
      </c>
      <c r="C206" s="44" t="s">
        <v>1224</v>
      </c>
      <c r="D206" s="44" t="s">
        <v>1225</v>
      </c>
      <c r="E206" s="44" t="s">
        <v>1226</v>
      </c>
    </row>
    <row r="207" spans="1:8">
      <c r="A207" s="44" t="s">
        <v>1227</v>
      </c>
      <c r="B207" s="44" t="s">
        <v>1228</v>
      </c>
      <c r="C207" s="44" t="s">
        <v>1229</v>
      </c>
      <c r="D207" s="44" t="s">
        <v>300</v>
      </c>
      <c r="E207" s="44" t="s">
        <v>1230</v>
      </c>
    </row>
    <row r="208" spans="1:8">
      <c r="A208" s="44" t="s">
        <v>1231</v>
      </c>
      <c r="B208" s="44" t="s">
        <v>1232</v>
      </c>
      <c r="C208" s="44" t="s">
        <v>1233</v>
      </c>
      <c r="D208" s="44" t="s">
        <v>1234</v>
      </c>
      <c r="E208" s="44" t="s">
        <v>1235</v>
      </c>
    </row>
    <row r="209" spans="1:5">
      <c r="A209" s="44" t="s">
        <v>1236</v>
      </c>
      <c r="B209" s="44" t="s">
        <v>1237</v>
      </c>
      <c r="C209" s="44" t="s">
        <v>1238</v>
      </c>
      <c r="D209" s="44" t="s">
        <v>1239</v>
      </c>
      <c r="E209" s="44" t="s">
        <v>1240</v>
      </c>
    </row>
    <row r="210" spans="1:5">
      <c r="A210" s="44" t="s">
        <v>1579</v>
      </c>
      <c r="B210" s="44" t="s">
        <v>1580</v>
      </c>
      <c r="C210" s="44" t="s">
        <v>1581</v>
      </c>
      <c r="D210" s="44" t="s">
        <v>286</v>
      </c>
      <c r="E210" s="44" t="s">
        <v>1582</v>
      </c>
    </row>
    <row r="211" spans="1:5">
      <c r="A211" s="44" t="s">
        <v>1583</v>
      </c>
      <c r="B211" s="44" t="s">
        <v>1584</v>
      </c>
      <c r="C211" s="44" t="s">
        <v>1585</v>
      </c>
      <c r="D211" s="44" t="s">
        <v>1586</v>
      </c>
      <c r="E211" s="44" t="s">
        <v>1587</v>
      </c>
    </row>
    <row r="212" spans="1:5">
      <c r="A212" s="44" t="s">
        <v>1588</v>
      </c>
      <c r="B212" s="44" t="s">
        <v>1589</v>
      </c>
      <c r="C212" s="44" t="s">
        <v>1590</v>
      </c>
      <c r="D212" s="44" t="s">
        <v>1591</v>
      </c>
      <c r="E212" s="44" t="s">
        <v>1592</v>
      </c>
    </row>
    <row r="213" spans="1:5">
      <c r="A213" s="44" t="s">
        <v>1593</v>
      </c>
      <c r="B213" s="44" t="s">
        <v>1594</v>
      </c>
      <c r="C213" s="44" t="s">
        <v>1595</v>
      </c>
      <c r="D213" s="44" t="s">
        <v>1596</v>
      </c>
      <c r="E213" s="44" t="s">
        <v>1597</v>
      </c>
    </row>
    <row r="214" spans="1:5">
      <c r="A214" s="44" t="s">
        <v>1598</v>
      </c>
      <c r="B214" s="44" t="s">
        <v>1599</v>
      </c>
      <c r="C214" s="44" t="s">
        <v>1600</v>
      </c>
      <c r="D214" s="44" t="s">
        <v>72</v>
      </c>
      <c r="E214" s="44" t="s">
        <v>1601</v>
      </c>
    </row>
    <row r="215" spans="1:5">
      <c r="A215" s="44" t="s">
        <v>1602</v>
      </c>
      <c r="B215" s="44" t="s">
        <v>1603</v>
      </c>
      <c r="C215" s="44" t="s">
        <v>1604</v>
      </c>
      <c r="D215" s="44" t="s">
        <v>1605</v>
      </c>
      <c r="E215" s="44" t="s">
        <v>1606</v>
      </c>
    </row>
    <row r="216" spans="1:5">
      <c r="A216" s="44" t="s">
        <v>1607</v>
      </c>
      <c r="B216" s="44" t="s">
        <v>1608</v>
      </c>
      <c r="C216" s="44" t="s">
        <v>1609</v>
      </c>
      <c r="D216" s="44" t="s">
        <v>1610</v>
      </c>
      <c r="E216" s="44" t="s">
        <v>1611</v>
      </c>
    </row>
    <row r="217" spans="1:5">
      <c r="A217" s="44" t="s">
        <v>1612</v>
      </c>
      <c r="B217" s="44" t="s">
        <v>1613</v>
      </c>
      <c r="C217" s="44" t="s">
        <v>1614</v>
      </c>
      <c r="D217" s="44" t="s">
        <v>1615</v>
      </c>
      <c r="E217" s="44" t="s">
        <v>1616</v>
      </c>
    </row>
    <row r="218" spans="1:5">
      <c r="A218" s="44" t="s">
        <v>1617</v>
      </c>
      <c r="B218" s="44" t="s">
        <v>1618</v>
      </c>
      <c r="C218" s="44" t="s">
        <v>1619</v>
      </c>
      <c r="D218" s="44" t="s">
        <v>1620</v>
      </c>
      <c r="E218" s="44" t="s">
        <v>1621</v>
      </c>
    </row>
    <row r="219" spans="1:5">
      <c r="A219" s="44" t="s">
        <v>1622</v>
      </c>
      <c r="B219" s="44" t="s">
        <v>1623</v>
      </c>
      <c r="C219" s="44" t="s">
        <v>1624</v>
      </c>
      <c r="D219" s="44" t="s">
        <v>1625</v>
      </c>
      <c r="E219" s="44" t="s">
        <v>1626</v>
      </c>
    </row>
    <row r="220" spans="1:5">
      <c r="A220" s="44" t="s">
        <v>1627</v>
      </c>
      <c r="B220" s="44" t="s">
        <v>1628</v>
      </c>
      <c r="C220" s="44" t="s">
        <v>1629</v>
      </c>
      <c r="D220" s="44" t="s">
        <v>1630</v>
      </c>
      <c r="E220" s="44" t="s">
        <v>1631</v>
      </c>
    </row>
    <row r="221" spans="1:5">
      <c r="A221" s="44" t="s">
        <v>1632</v>
      </c>
      <c r="B221" s="44" t="s">
        <v>1633</v>
      </c>
      <c r="C221" s="44" t="s">
        <v>1634</v>
      </c>
      <c r="D221" s="44" t="s">
        <v>77</v>
      </c>
      <c r="E221" s="44" t="s">
        <v>1635</v>
      </c>
    </row>
    <row r="222" spans="1:5">
      <c r="A222" s="44" t="s">
        <v>1636</v>
      </c>
      <c r="B222" s="44" t="s">
        <v>1637</v>
      </c>
      <c r="C222" s="44" t="s">
        <v>1638</v>
      </c>
      <c r="D222" s="44" t="s">
        <v>1639</v>
      </c>
      <c r="E222" s="44" t="s">
        <v>1640</v>
      </c>
    </row>
    <row r="223" spans="1:5">
      <c r="A223" s="44" t="s">
        <v>1641</v>
      </c>
      <c r="B223" s="44" t="s">
        <v>1642</v>
      </c>
      <c r="C223" s="44" t="s">
        <v>1643</v>
      </c>
      <c r="D223" s="44" t="s">
        <v>62</v>
      </c>
      <c r="E223" s="44" t="s">
        <v>1644</v>
      </c>
    </row>
    <row r="224" spans="1:5">
      <c r="A224" s="44" t="s">
        <v>1645</v>
      </c>
      <c r="B224" s="44" t="s">
        <v>1646</v>
      </c>
      <c r="C224" s="44" t="s">
        <v>1647</v>
      </c>
      <c r="D224" s="44" t="s">
        <v>1648</v>
      </c>
      <c r="E224" s="44" t="s">
        <v>1649</v>
      </c>
    </row>
    <row r="225" spans="1:5">
      <c r="A225" s="44" t="s">
        <v>1650</v>
      </c>
      <c r="B225" s="44" t="s">
        <v>1651</v>
      </c>
      <c r="C225" s="44" t="s">
        <v>1652</v>
      </c>
      <c r="D225" s="44" t="s">
        <v>1653</v>
      </c>
      <c r="E225" s="44" t="s">
        <v>1654</v>
      </c>
    </row>
    <row r="226" spans="1:5">
      <c r="A226" s="44" t="s">
        <v>1655</v>
      </c>
      <c r="B226" s="44" t="s">
        <v>1656</v>
      </c>
      <c r="C226" s="44" t="s">
        <v>1657</v>
      </c>
      <c r="D226" s="44" t="s">
        <v>1658</v>
      </c>
      <c r="E226" s="44" t="s">
        <v>1659</v>
      </c>
    </row>
    <row r="227" spans="1:5">
      <c r="A227" s="44" t="s">
        <v>1660</v>
      </c>
      <c r="B227" s="44" t="s">
        <v>1661</v>
      </c>
      <c r="C227" s="44" t="s">
        <v>1662</v>
      </c>
      <c r="D227" s="44" t="s">
        <v>1663</v>
      </c>
      <c r="E227" s="44" t="s">
        <v>1664</v>
      </c>
    </row>
    <row r="228" spans="1:5">
      <c r="A228" s="44" t="s">
        <v>1665</v>
      </c>
      <c r="B228" s="44" t="s">
        <v>1666</v>
      </c>
      <c r="C228" s="44" t="s">
        <v>1667</v>
      </c>
      <c r="D228" s="44" t="s">
        <v>1668</v>
      </c>
      <c r="E228" s="44" t="s">
        <v>1669</v>
      </c>
    </row>
    <row r="229" spans="1:5">
      <c r="A229" s="44" t="s">
        <v>1670</v>
      </c>
      <c r="B229" s="44" t="s">
        <v>1671</v>
      </c>
      <c r="C229" s="44" t="s">
        <v>1672</v>
      </c>
      <c r="D229" s="44" t="s">
        <v>1673</v>
      </c>
      <c r="E229" s="44" t="s">
        <v>1674</v>
      </c>
    </row>
    <row r="230" spans="1:5">
      <c r="A230" s="44" t="s">
        <v>1675</v>
      </c>
      <c r="B230" s="44" t="s">
        <v>1676</v>
      </c>
      <c r="C230" s="44" t="s">
        <v>1677</v>
      </c>
      <c r="D230" s="44" t="s">
        <v>295</v>
      </c>
      <c r="E230" s="44" t="s">
        <v>1678</v>
      </c>
    </row>
    <row r="231" spans="1:5">
      <c r="A231" s="44" t="s">
        <v>1679</v>
      </c>
      <c r="B231" s="44" t="s">
        <v>1680</v>
      </c>
      <c r="C231" s="44" t="s">
        <v>1681</v>
      </c>
      <c r="D231" s="44" t="s">
        <v>1682</v>
      </c>
      <c r="E231" s="44" t="s">
        <v>1683</v>
      </c>
    </row>
    <row r="232" spans="1:5">
      <c r="A232" s="44" t="s">
        <v>1684</v>
      </c>
      <c r="B232" s="44" t="s">
        <v>1685</v>
      </c>
      <c r="C232" s="44" t="s">
        <v>1686</v>
      </c>
      <c r="D232" s="44" t="s">
        <v>1687</v>
      </c>
      <c r="E232" s="44" t="s">
        <v>1688</v>
      </c>
    </row>
    <row r="233" spans="1:5">
      <c r="A233" s="44" t="s">
        <v>1689</v>
      </c>
      <c r="B233" s="44" t="s">
        <v>1690</v>
      </c>
      <c r="C233" s="44" t="s">
        <v>1691</v>
      </c>
      <c r="D233" s="44" t="s">
        <v>1692</v>
      </c>
      <c r="E233" s="44" t="s">
        <v>1693</v>
      </c>
    </row>
    <row r="234" spans="1:5">
      <c r="A234" s="44" t="s">
        <v>1335</v>
      </c>
      <c r="B234" s="44" t="s">
        <v>1336</v>
      </c>
      <c r="C234" s="44" t="s">
        <v>1337</v>
      </c>
      <c r="D234" s="44" t="s">
        <v>291</v>
      </c>
      <c r="E234" s="44" t="s">
        <v>1338</v>
      </c>
    </row>
    <row r="235" spans="1:5">
      <c r="A235" s="44" t="s">
        <v>1339</v>
      </c>
      <c r="B235" s="44" t="s">
        <v>1340</v>
      </c>
      <c r="C235" s="44" t="s">
        <v>1341</v>
      </c>
      <c r="D235" s="44" t="s">
        <v>1342</v>
      </c>
      <c r="E235" s="44" t="s">
        <v>1343</v>
      </c>
    </row>
    <row r="236" spans="1:5">
      <c r="A236" s="44" t="s">
        <v>1344</v>
      </c>
      <c r="B236" s="44" t="s">
        <v>1345</v>
      </c>
      <c r="C236" s="44" t="s">
        <v>1346</v>
      </c>
      <c r="D236" s="44" t="s">
        <v>1347</v>
      </c>
      <c r="E236" s="44" t="s">
        <v>1348</v>
      </c>
    </row>
    <row r="237" spans="1:5">
      <c r="A237" s="44" t="s">
        <v>1349</v>
      </c>
      <c r="B237" s="44" t="s">
        <v>1350</v>
      </c>
      <c r="C237" s="44" t="s">
        <v>1351</v>
      </c>
      <c r="D237" s="44" t="s">
        <v>1352</v>
      </c>
      <c r="E237" s="44" t="s">
        <v>1353</v>
      </c>
    </row>
    <row r="238" spans="1:5">
      <c r="A238" s="44" t="s">
        <v>1354</v>
      </c>
      <c r="B238" s="44" t="s">
        <v>1355</v>
      </c>
      <c r="C238" s="44" t="s">
        <v>1356</v>
      </c>
      <c r="D238" s="44" t="s">
        <v>1357</v>
      </c>
      <c r="E238" s="44" t="s">
        <v>1358</v>
      </c>
    </row>
    <row r="239" spans="1:5">
      <c r="A239" s="44" t="s">
        <v>1359</v>
      </c>
      <c r="B239" s="44" t="s">
        <v>1360</v>
      </c>
      <c r="C239" s="44" t="s">
        <v>1361</v>
      </c>
      <c r="D239" s="44" t="s">
        <v>1362</v>
      </c>
      <c r="E239" s="44" t="s">
        <v>1363</v>
      </c>
    </row>
    <row r="240" spans="1:5">
      <c r="A240" s="44" t="s">
        <v>1364</v>
      </c>
      <c r="B240" s="44" t="s">
        <v>1365</v>
      </c>
      <c r="C240" s="44" t="s">
        <v>1366</v>
      </c>
      <c r="D240" s="44" t="s">
        <v>305</v>
      </c>
      <c r="E240" s="44" t="s">
        <v>1367</v>
      </c>
    </row>
    <row r="241" spans="1:5">
      <c r="A241" s="44" t="s">
        <v>1368</v>
      </c>
      <c r="B241" s="44" t="s">
        <v>1369</v>
      </c>
      <c r="C241" s="44" t="s">
        <v>1370</v>
      </c>
      <c r="D241" s="44" t="s">
        <v>1371</v>
      </c>
      <c r="E241" s="44" t="s">
        <v>1372</v>
      </c>
    </row>
    <row r="242" spans="1:5">
      <c r="A242" s="44" t="s">
        <v>1373</v>
      </c>
      <c r="B242" s="44" t="s">
        <v>1374</v>
      </c>
      <c r="C242" s="44" t="s">
        <v>1375</v>
      </c>
      <c r="D242" s="44" t="s">
        <v>1376</v>
      </c>
      <c r="E242" s="44" t="s">
        <v>1377</v>
      </c>
    </row>
    <row r="243" spans="1:5">
      <c r="A243" s="44" t="s">
        <v>1378</v>
      </c>
      <c r="B243" s="44" t="s">
        <v>1379</v>
      </c>
      <c r="C243" s="44" t="s">
        <v>1380</v>
      </c>
      <c r="D243" s="44" t="s">
        <v>75</v>
      </c>
      <c r="E243" s="44" t="s">
        <v>1381</v>
      </c>
    </row>
    <row r="244" spans="1:5">
      <c r="A244" s="44" t="s">
        <v>1382</v>
      </c>
      <c r="B244" s="44" t="s">
        <v>1383</v>
      </c>
      <c r="C244" s="44" t="s">
        <v>1384</v>
      </c>
      <c r="D244" s="44" t="s">
        <v>1385</v>
      </c>
      <c r="E244" s="44" t="s">
        <v>1386</v>
      </c>
    </row>
    <row r="245" spans="1:5">
      <c r="A245" s="44" t="s">
        <v>1387</v>
      </c>
      <c r="B245" s="44" t="s">
        <v>1388</v>
      </c>
      <c r="C245" s="44" t="s">
        <v>1389</v>
      </c>
      <c r="D245" s="44" t="s">
        <v>1390</v>
      </c>
      <c r="E245" s="44" t="s">
        <v>1391</v>
      </c>
    </row>
    <row r="246" spans="1:5">
      <c r="A246" s="44" t="s">
        <v>1392</v>
      </c>
      <c r="B246" s="44" t="s">
        <v>1393</v>
      </c>
      <c r="C246" s="44" t="s">
        <v>1394</v>
      </c>
      <c r="D246" s="44" t="s">
        <v>1395</v>
      </c>
      <c r="E246" s="44" t="s">
        <v>1396</v>
      </c>
    </row>
    <row r="247" spans="1:5">
      <c r="A247" s="44" t="s">
        <v>1397</v>
      </c>
      <c r="B247" s="44" t="s">
        <v>1398</v>
      </c>
      <c r="C247" s="44" t="s">
        <v>1399</v>
      </c>
      <c r="D247" s="44" t="s">
        <v>1400</v>
      </c>
      <c r="E247" s="44" t="s">
        <v>1401</v>
      </c>
    </row>
    <row r="248" spans="1:5">
      <c r="A248" s="44" t="s">
        <v>1402</v>
      </c>
      <c r="B248" s="44" t="s">
        <v>1403</v>
      </c>
      <c r="C248" s="44" t="s">
        <v>1404</v>
      </c>
      <c r="D248" s="44" t="s">
        <v>1405</v>
      </c>
      <c r="E248" s="44" t="s">
        <v>1406</v>
      </c>
    </row>
    <row r="249" spans="1:5">
      <c r="A249" s="44" t="s">
        <v>1407</v>
      </c>
      <c r="B249" s="44" t="s">
        <v>1408</v>
      </c>
      <c r="C249" s="44" t="s">
        <v>1409</v>
      </c>
      <c r="D249" s="44" t="s">
        <v>298</v>
      </c>
      <c r="E249" s="44" t="s">
        <v>1410</v>
      </c>
    </row>
    <row r="250" spans="1:5">
      <c r="A250" s="44" t="s">
        <v>1411</v>
      </c>
      <c r="B250" s="44" t="s">
        <v>1412</v>
      </c>
      <c r="C250" s="44" t="s">
        <v>1413</v>
      </c>
      <c r="D250" s="44" t="s">
        <v>1414</v>
      </c>
      <c r="E250" s="44" t="s">
        <v>1415</v>
      </c>
    </row>
    <row r="251" spans="1:5">
      <c r="A251" s="44" t="s">
        <v>1416</v>
      </c>
      <c r="B251" s="44" t="s">
        <v>1417</v>
      </c>
      <c r="C251" s="44" t="s">
        <v>1418</v>
      </c>
      <c r="D251" s="44" t="s">
        <v>1419</v>
      </c>
      <c r="E251" s="44" t="s">
        <v>1420</v>
      </c>
    </row>
    <row r="252" spans="1:5">
      <c r="A252" s="44" t="s">
        <v>1421</v>
      </c>
      <c r="B252" s="44" t="s">
        <v>1422</v>
      </c>
      <c r="C252" s="44" t="s">
        <v>1423</v>
      </c>
      <c r="D252" s="44" t="s">
        <v>1424</v>
      </c>
      <c r="E252" s="44" t="s">
        <v>1425</v>
      </c>
    </row>
    <row r="253" spans="1:5">
      <c r="A253" s="44" t="s">
        <v>1426</v>
      </c>
      <c r="B253" s="44" t="s">
        <v>1427</v>
      </c>
      <c r="C253" s="44" t="s">
        <v>1428</v>
      </c>
      <c r="D253" s="44" t="s">
        <v>1429</v>
      </c>
      <c r="E253" s="44" t="s">
        <v>1430</v>
      </c>
    </row>
    <row r="254" spans="1:5">
      <c r="A254" s="44" t="s">
        <v>1431</v>
      </c>
      <c r="B254" s="44" t="s">
        <v>1432</v>
      </c>
      <c r="C254" s="44" t="s">
        <v>1433</v>
      </c>
      <c r="D254" s="44" t="s">
        <v>1434</v>
      </c>
      <c r="E254" s="44" t="s">
        <v>1435</v>
      </c>
    </row>
    <row r="255" spans="1:5">
      <c r="A255" s="44" t="s">
        <v>1436</v>
      </c>
      <c r="B255" s="44" t="s">
        <v>1437</v>
      </c>
      <c r="C255" s="44" t="s">
        <v>1438</v>
      </c>
      <c r="D255" s="44" t="s">
        <v>1439</v>
      </c>
      <c r="E255" s="44" t="s">
        <v>1440</v>
      </c>
    </row>
    <row r="256" spans="1:5">
      <c r="A256" s="44" t="s">
        <v>1441</v>
      </c>
      <c r="B256" s="44" t="s">
        <v>1442</v>
      </c>
      <c r="C256" s="44" t="s">
        <v>1443</v>
      </c>
      <c r="D256" s="44" t="s">
        <v>1444</v>
      </c>
      <c r="E256" s="44" t="s">
        <v>1445</v>
      </c>
    </row>
    <row r="257" spans="1:5">
      <c r="A257" s="44" t="s">
        <v>1446</v>
      </c>
      <c r="B257" s="44" t="s">
        <v>1447</v>
      </c>
      <c r="C257" s="44" t="s">
        <v>1448</v>
      </c>
      <c r="D257" s="44" t="s">
        <v>1449</v>
      </c>
      <c r="E257" s="44" t="s">
        <v>1450</v>
      </c>
    </row>
    <row r="258" spans="1:5">
      <c r="A258" s="44" t="s">
        <v>1451</v>
      </c>
      <c r="B258" s="44" t="s">
        <v>1452</v>
      </c>
      <c r="C258" s="44" t="s">
        <v>1453</v>
      </c>
      <c r="D258" s="44" t="s">
        <v>299</v>
      </c>
      <c r="E258" s="44" t="s">
        <v>1454</v>
      </c>
    </row>
    <row r="259" spans="1:5">
      <c r="A259" s="44" t="s">
        <v>1455</v>
      </c>
      <c r="B259" s="44" t="s">
        <v>1456</v>
      </c>
      <c r="C259" s="44" t="s">
        <v>1457</v>
      </c>
      <c r="D259" s="44" t="s">
        <v>1458</v>
      </c>
      <c r="E259" s="44" t="s">
        <v>1459</v>
      </c>
    </row>
    <row r="260" spans="1:5">
      <c r="A260" s="44" t="s">
        <v>1460</v>
      </c>
      <c r="B260" s="44" t="s">
        <v>1461</v>
      </c>
      <c r="C260" s="44" t="s">
        <v>1462</v>
      </c>
      <c r="D260" s="44" t="s">
        <v>293</v>
      </c>
      <c r="E260" s="44" t="s">
        <v>1463</v>
      </c>
    </row>
    <row r="261" spans="1:5">
      <c r="A261" s="44" t="s">
        <v>1464</v>
      </c>
      <c r="B261" s="44" t="s">
        <v>1465</v>
      </c>
      <c r="C261" s="44" t="s">
        <v>1466</v>
      </c>
      <c r="D261" s="44" t="s">
        <v>1467</v>
      </c>
      <c r="E261" s="44" t="s">
        <v>1468</v>
      </c>
    </row>
    <row r="262" spans="1:5">
      <c r="A262" s="44" t="s">
        <v>1469</v>
      </c>
      <c r="B262" s="44" t="s">
        <v>1470</v>
      </c>
      <c r="C262" s="44" t="s">
        <v>1471</v>
      </c>
      <c r="D262" s="44" t="s">
        <v>304</v>
      </c>
      <c r="E262" s="44" t="s">
        <v>1472</v>
      </c>
    </row>
    <row r="263" spans="1:5">
      <c r="A263" s="44" t="s">
        <v>1473</v>
      </c>
      <c r="B263" s="44" t="s">
        <v>1474</v>
      </c>
      <c r="C263" s="44" t="s">
        <v>1475</v>
      </c>
      <c r="D263" s="44" t="s">
        <v>1476</v>
      </c>
      <c r="E263" s="44" t="s">
        <v>1477</v>
      </c>
    </row>
    <row r="264" spans="1:5">
      <c r="A264" s="44" t="s">
        <v>1478</v>
      </c>
      <c r="B264" s="44" t="s">
        <v>1479</v>
      </c>
      <c r="C264" s="44" t="s">
        <v>1480</v>
      </c>
      <c r="D264" s="44" t="s">
        <v>1481</v>
      </c>
      <c r="E264" s="44" t="s">
        <v>1482</v>
      </c>
    </row>
    <row r="265" spans="1:5">
      <c r="A265" s="44" t="s">
        <v>1483</v>
      </c>
      <c r="B265" s="44" t="s">
        <v>1484</v>
      </c>
      <c r="C265" s="44" t="s">
        <v>1485</v>
      </c>
      <c r="D265" s="44" t="s">
        <v>1486</v>
      </c>
      <c r="E265" s="44" t="s">
        <v>1487</v>
      </c>
    </row>
    <row r="266" spans="1:5">
      <c r="A266" s="44" t="s">
        <v>1488</v>
      </c>
      <c r="B266" s="44" t="s">
        <v>1489</v>
      </c>
      <c r="C266" s="44" t="s">
        <v>1490</v>
      </c>
      <c r="D266" s="44" t="s">
        <v>1491</v>
      </c>
      <c r="E266" s="44" t="s">
        <v>1492</v>
      </c>
    </row>
    <row r="267" spans="1:5">
      <c r="A267" s="44" t="s">
        <v>1493</v>
      </c>
      <c r="B267" s="44" t="s">
        <v>1494</v>
      </c>
      <c r="C267" s="44" t="s">
        <v>1495</v>
      </c>
      <c r="D267" s="44" t="s">
        <v>1496</v>
      </c>
      <c r="E267" s="44" t="s">
        <v>1497</v>
      </c>
    </row>
    <row r="268" spans="1:5">
      <c r="A268" s="44" t="s">
        <v>1498</v>
      </c>
      <c r="B268" s="44" t="s">
        <v>1499</v>
      </c>
      <c r="C268" s="44" t="s">
        <v>1500</v>
      </c>
      <c r="D268" s="44" t="s">
        <v>1501</v>
      </c>
      <c r="E268" s="44" t="s">
        <v>1502</v>
      </c>
    </row>
    <row r="269" spans="1:5">
      <c r="A269" s="44" t="s">
        <v>1503</v>
      </c>
      <c r="B269" s="44" t="s">
        <v>1504</v>
      </c>
      <c r="C269" s="44" t="s">
        <v>1505</v>
      </c>
      <c r="D269" s="44" t="s">
        <v>1506</v>
      </c>
      <c r="E269" s="44" t="s">
        <v>1507</v>
      </c>
    </row>
    <row r="270" spans="1:5">
      <c r="A270" s="44" t="s">
        <v>1508</v>
      </c>
      <c r="B270" s="44" t="s">
        <v>1509</v>
      </c>
      <c r="C270" s="44" t="s">
        <v>1510</v>
      </c>
      <c r="D270" s="44" t="s">
        <v>1511</v>
      </c>
      <c r="E270" s="44" t="s">
        <v>1512</v>
      </c>
    </row>
    <row r="271" spans="1:5">
      <c r="A271" s="44" t="s">
        <v>1513</v>
      </c>
      <c r="B271" s="44" t="s">
        <v>1514</v>
      </c>
      <c r="C271" s="44" t="s">
        <v>1515</v>
      </c>
      <c r="D271" s="44" t="s">
        <v>1516</v>
      </c>
      <c r="E271" s="44" t="s">
        <v>1517</v>
      </c>
    </row>
    <row r="272" spans="1:5">
      <c r="A272" s="44" t="s">
        <v>1518</v>
      </c>
      <c r="B272" s="44" t="s">
        <v>1519</v>
      </c>
      <c r="C272" s="44" t="s">
        <v>1520</v>
      </c>
      <c r="D272" s="44" t="s">
        <v>1521</v>
      </c>
      <c r="E272" s="44" t="s">
        <v>1522</v>
      </c>
    </row>
    <row r="273" spans="1:5">
      <c r="A273" s="44" t="s">
        <v>1523</v>
      </c>
      <c r="B273" s="44" t="s">
        <v>1524</v>
      </c>
      <c r="C273" s="44" t="s">
        <v>1525</v>
      </c>
      <c r="D273" s="44" t="s">
        <v>1526</v>
      </c>
      <c r="E273" s="44" t="s">
        <v>1527</v>
      </c>
    </row>
    <row r="274" spans="1:5">
      <c r="A274" s="44" t="s">
        <v>1528</v>
      </c>
      <c r="B274" s="44" t="s">
        <v>1529</v>
      </c>
      <c r="C274" s="44" t="s">
        <v>1530</v>
      </c>
      <c r="D274" s="44" t="s">
        <v>1531</v>
      </c>
      <c r="E274" s="44" t="s">
        <v>1532</v>
      </c>
    </row>
    <row r="275" spans="1:5">
      <c r="A275" s="44" t="s">
        <v>1533</v>
      </c>
      <c r="B275" s="44" t="s">
        <v>1534</v>
      </c>
      <c r="C275" s="44" t="s">
        <v>1535</v>
      </c>
      <c r="D275" s="44" t="s">
        <v>1536</v>
      </c>
      <c r="E275" s="44" t="s">
        <v>1537</v>
      </c>
    </row>
    <row r="276" spans="1:5">
      <c r="A276" s="44" t="s">
        <v>1538</v>
      </c>
      <c r="B276" s="44" t="s">
        <v>1539</v>
      </c>
      <c r="C276" s="44" t="s">
        <v>1540</v>
      </c>
      <c r="D276" s="44" t="s">
        <v>1541</v>
      </c>
      <c r="E276" s="44" t="s">
        <v>1542</v>
      </c>
    </row>
    <row r="277" spans="1:5">
      <c r="A277" s="44" t="s">
        <v>1543</v>
      </c>
      <c r="B277" s="44" t="s">
        <v>1544</v>
      </c>
      <c r="C277" s="44" t="s">
        <v>1545</v>
      </c>
      <c r="D277" s="44" t="s">
        <v>1546</v>
      </c>
      <c r="E277" s="44" t="s">
        <v>1547</v>
      </c>
    </row>
    <row r="278" spans="1:5">
      <c r="A278" s="44" t="s">
        <v>1548</v>
      </c>
      <c r="B278" s="44" t="s">
        <v>1549</v>
      </c>
      <c r="C278" s="44" t="s">
        <v>1550</v>
      </c>
      <c r="D278" s="44" t="s">
        <v>1551</v>
      </c>
      <c r="E278" s="44" t="s">
        <v>1552</v>
      </c>
    </row>
    <row r="279" spans="1:5">
      <c r="A279" s="44" t="s">
        <v>1553</v>
      </c>
      <c r="B279" s="44" t="s">
        <v>1554</v>
      </c>
      <c r="C279" s="44" t="s">
        <v>1555</v>
      </c>
      <c r="D279" s="44" t="s">
        <v>288</v>
      </c>
      <c r="E279" s="44" t="s">
        <v>1556</v>
      </c>
    </row>
    <row r="280" spans="1:5">
      <c r="A280" s="44" t="s">
        <v>1557</v>
      </c>
      <c r="B280" s="44" t="s">
        <v>1558</v>
      </c>
      <c r="C280" s="44" t="s">
        <v>1559</v>
      </c>
      <c r="D280" s="44" t="s">
        <v>1560</v>
      </c>
      <c r="E280" s="44" t="s">
        <v>1561</v>
      </c>
    </row>
    <row r="281" spans="1:5">
      <c r="A281" s="44" t="s">
        <v>1562</v>
      </c>
      <c r="B281" s="44" t="s">
        <v>1563</v>
      </c>
      <c r="C281" s="44" t="s">
        <v>1564</v>
      </c>
      <c r="D281" s="44" t="s">
        <v>1565</v>
      </c>
      <c r="E281" s="44" t="s">
        <v>1566</v>
      </c>
    </row>
    <row r="282" spans="1:5">
      <c r="A282" s="44" t="s">
        <v>1567</v>
      </c>
      <c r="B282" s="44" t="s">
        <v>1568</v>
      </c>
      <c r="C282" s="44" t="s">
        <v>1569</v>
      </c>
      <c r="D282" s="44" t="s">
        <v>301</v>
      </c>
      <c r="E282" s="44" t="s">
        <v>1570</v>
      </c>
    </row>
    <row r="283" spans="1:5">
      <c r="A283" s="44" t="s">
        <v>1571</v>
      </c>
      <c r="B283" s="44" t="s">
        <v>1572</v>
      </c>
      <c r="C283" s="44" t="s">
        <v>1573</v>
      </c>
      <c r="D283" s="44" t="s">
        <v>1574</v>
      </c>
      <c r="E283" s="44" t="s">
        <v>1575</v>
      </c>
    </row>
    <row r="284" spans="1:5">
      <c r="A284" s="44" t="s">
        <v>1576</v>
      </c>
      <c r="B284" s="44" t="s">
        <v>1577</v>
      </c>
      <c r="C284" s="44" t="s">
        <v>1578</v>
      </c>
      <c r="D284" s="44" t="s">
        <v>1890</v>
      </c>
      <c r="E284" s="44" t="s">
        <v>1891</v>
      </c>
    </row>
    <row r="285" spans="1:5">
      <c r="A285" s="44" t="s">
        <v>1892</v>
      </c>
      <c r="B285" s="44" t="s">
        <v>1893</v>
      </c>
      <c r="C285" s="44" t="s">
        <v>1894</v>
      </c>
      <c r="D285" s="44" t="s">
        <v>297</v>
      </c>
      <c r="E285" s="44" t="s">
        <v>1895</v>
      </c>
    </row>
    <row r="286" spans="1:5">
      <c r="A286" s="44" t="s">
        <v>1896</v>
      </c>
      <c r="B286" s="44" t="s">
        <v>1897</v>
      </c>
      <c r="C286" s="44" t="s">
        <v>1898</v>
      </c>
      <c r="D286" s="44" t="s">
        <v>1737</v>
      </c>
      <c r="E286" s="44" t="s">
        <v>1899</v>
      </c>
    </row>
    <row r="287" spans="1:5">
      <c r="A287" s="44" t="s">
        <v>1900</v>
      </c>
      <c r="B287" s="44" t="s">
        <v>1901</v>
      </c>
      <c r="C287" s="44" t="s">
        <v>1902</v>
      </c>
      <c r="D287" s="44" t="s">
        <v>1903</v>
      </c>
      <c r="E287" s="44" t="s">
        <v>1904</v>
      </c>
    </row>
    <row r="288" spans="1:5">
      <c r="A288" s="44" t="s">
        <v>1905</v>
      </c>
      <c r="B288" s="44" t="s">
        <v>1772</v>
      </c>
      <c r="C288" s="44" t="s">
        <v>723</v>
      </c>
      <c r="D288" s="44" t="s">
        <v>724</v>
      </c>
      <c r="E288" s="44" t="s">
        <v>725</v>
      </c>
    </row>
    <row r="289" spans="1:8">
      <c r="A289" s="44" t="s">
        <v>1906</v>
      </c>
      <c r="B289" s="44" t="s">
        <v>1772</v>
      </c>
      <c r="C289" s="44" t="s">
        <v>727</v>
      </c>
      <c r="D289" s="44" t="s">
        <v>728</v>
      </c>
      <c r="E289" s="44" t="s">
        <v>729</v>
      </c>
    </row>
    <row r="290" spans="1:8">
      <c r="A290" s="44" t="s">
        <v>1907</v>
      </c>
      <c r="B290" s="44" t="s">
        <v>1772</v>
      </c>
      <c r="C290" s="44" t="s">
        <v>731</v>
      </c>
      <c r="D290" s="44" t="s">
        <v>732</v>
      </c>
      <c r="E290" s="44" t="s">
        <v>733</v>
      </c>
    </row>
    <row r="291" spans="1:8">
      <c r="A291" s="44" t="s">
        <v>1908</v>
      </c>
      <c r="B291" s="44" t="s">
        <v>1772</v>
      </c>
      <c r="C291" s="44" t="s">
        <v>735</v>
      </c>
      <c r="D291" s="44" t="s">
        <v>55</v>
      </c>
      <c r="E291" s="44" t="s">
        <v>736</v>
      </c>
    </row>
    <row r="292" spans="1:8">
      <c r="A292" s="44" t="s">
        <v>1909</v>
      </c>
      <c r="B292" s="44" t="s">
        <v>1772</v>
      </c>
      <c r="C292" s="44" t="s">
        <v>0</v>
      </c>
      <c r="D292" s="44" t="s">
        <v>1772</v>
      </c>
      <c r="E292" s="44" t="s">
        <v>1772</v>
      </c>
    </row>
    <row r="293" spans="1:8">
      <c r="A293" s="44" t="s">
        <v>1910</v>
      </c>
      <c r="B293" s="44" t="s">
        <v>1772</v>
      </c>
      <c r="C293" s="44" t="s">
        <v>0</v>
      </c>
      <c r="D293" s="44" t="s">
        <v>1772</v>
      </c>
      <c r="E293" s="44" t="s">
        <v>1772</v>
      </c>
    </row>
    <row r="294" spans="1:8">
      <c r="A294" s="44" t="s">
        <v>1911</v>
      </c>
      <c r="B294" s="44" t="s">
        <v>1772</v>
      </c>
      <c r="C294" s="44" t="s">
        <v>337</v>
      </c>
      <c r="D294" s="44" t="s">
        <v>1772</v>
      </c>
      <c r="E294" s="44" t="s">
        <v>1772</v>
      </c>
    </row>
    <row r="295" spans="1:8">
      <c r="A295" s="44" t="s">
        <v>1912</v>
      </c>
      <c r="B295" s="44" t="s">
        <v>1772</v>
      </c>
      <c r="C295" s="44" t="s">
        <v>337</v>
      </c>
      <c r="D295" s="44" t="s">
        <v>1772</v>
      </c>
      <c r="E295" s="44" t="s">
        <v>1772</v>
      </c>
    </row>
    <row r="298" spans="1:8" s="1" customFormat="1">
      <c r="A298" s="56"/>
      <c r="B298" s="56" t="s">
        <v>1</v>
      </c>
      <c r="C298" s="56" t="s">
        <v>2</v>
      </c>
      <c r="D298" s="56" t="s">
        <v>3</v>
      </c>
      <c r="E298" s="56" t="s">
        <v>4</v>
      </c>
      <c r="F298" s="56"/>
      <c r="G298" s="56"/>
      <c r="H298" s="56"/>
    </row>
    <row r="299" spans="1:8">
      <c r="A299" s="44" t="s">
        <v>1913</v>
      </c>
      <c r="B299" s="44" t="s">
        <v>1914</v>
      </c>
      <c r="C299" s="44" t="s">
        <v>1915</v>
      </c>
      <c r="D299" s="44" t="s">
        <v>1916</v>
      </c>
      <c r="E299" s="44" t="s">
        <v>1917</v>
      </c>
    </row>
    <row r="300" spans="1:8">
      <c r="A300" s="44" t="s">
        <v>1918</v>
      </c>
      <c r="B300" s="44" t="s">
        <v>1919</v>
      </c>
      <c r="C300" s="44" t="s">
        <v>1920</v>
      </c>
      <c r="D300" s="44" t="s">
        <v>1921</v>
      </c>
      <c r="E300" s="44" t="s">
        <v>1922</v>
      </c>
    </row>
    <row r="301" spans="1:8">
      <c r="A301" s="44" t="s">
        <v>1923</v>
      </c>
      <c r="B301" s="44" t="s">
        <v>1924</v>
      </c>
      <c r="C301" s="44" t="s">
        <v>1925</v>
      </c>
      <c r="D301" s="44" t="s">
        <v>1926</v>
      </c>
      <c r="E301" s="44" t="s">
        <v>1927</v>
      </c>
    </row>
    <row r="302" spans="1:8">
      <c r="A302" s="44" t="s">
        <v>1928</v>
      </c>
      <c r="B302" s="44" t="s">
        <v>1929</v>
      </c>
      <c r="C302" s="44" t="s">
        <v>1930</v>
      </c>
      <c r="D302" s="44" t="s">
        <v>1931</v>
      </c>
      <c r="E302" s="44" t="s">
        <v>1932</v>
      </c>
    </row>
    <row r="303" spans="1:8">
      <c r="A303" s="44" t="s">
        <v>1933</v>
      </c>
      <c r="B303" s="44" t="s">
        <v>1934</v>
      </c>
      <c r="C303" s="44" t="s">
        <v>1935</v>
      </c>
      <c r="D303" s="44" t="s">
        <v>1936</v>
      </c>
      <c r="E303" s="44" t="s">
        <v>1937</v>
      </c>
    </row>
    <row r="304" spans="1:8">
      <c r="A304" s="44" t="s">
        <v>1938</v>
      </c>
      <c r="B304" s="44" t="s">
        <v>1939</v>
      </c>
      <c r="C304" s="44" t="s">
        <v>1940</v>
      </c>
      <c r="D304" s="44" t="s">
        <v>1941</v>
      </c>
      <c r="E304" s="44" t="s">
        <v>1942</v>
      </c>
    </row>
    <row r="305" spans="1:5">
      <c r="A305" s="44" t="s">
        <v>1943</v>
      </c>
      <c r="B305" s="44" t="s">
        <v>1944</v>
      </c>
      <c r="C305" s="44" t="s">
        <v>1945</v>
      </c>
      <c r="D305" s="44" t="s">
        <v>296</v>
      </c>
      <c r="E305" s="44" t="s">
        <v>1946</v>
      </c>
    </row>
    <row r="306" spans="1:5">
      <c r="A306" s="44" t="s">
        <v>1947</v>
      </c>
      <c r="B306" s="44" t="s">
        <v>1948</v>
      </c>
      <c r="C306" s="44" t="s">
        <v>1949</v>
      </c>
      <c r="D306" s="44" t="s">
        <v>1950</v>
      </c>
      <c r="E306" s="44" t="s">
        <v>1951</v>
      </c>
    </row>
    <row r="307" spans="1:5">
      <c r="A307" s="44" t="s">
        <v>1952</v>
      </c>
      <c r="B307" s="44" t="s">
        <v>1953</v>
      </c>
      <c r="C307" s="44" t="s">
        <v>1954</v>
      </c>
      <c r="D307" s="44" t="s">
        <v>1955</v>
      </c>
      <c r="E307" s="44" t="s">
        <v>1956</v>
      </c>
    </row>
    <row r="308" spans="1:5">
      <c r="A308" s="44" t="s">
        <v>1957</v>
      </c>
      <c r="B308" s="44" t="s">
        <v>1958</v>
      </c>
      <c r="C308" s="44" t="s">
        <v>1959</v>
      </c>
      <c r="D308" s="44" t="s">
        <v>1960</v>
      </c>
      <c r="E308" s="44" t="s">
        <v>1961</v>
      </c>
    </row>
    <row r="309" spans="1:5">
      <c r="A309" s="44" t="s">
        <v>1962</v>
      </c>
      <c r="B309" s="44" t="s">
        <v>1963</v>
      </c>
      <c r="C309" s="44" t="s">
        <v>1964</v>
      </c>
      <c r="D309" s="44" t="s">
        <v>1965</v>
      </c>
      <c r="E309" s="44" t="s">
        <v>1966</v>
      </c>
    </row>
    <row r="310" spans="1:5">
      <c r="A310" s="44" t="s">
        <v>1967</v>
      </c>
      <c r="B310" s="44" t="s">
        <v>1968</v>
      </c>
      <c r="C310" s="44" t="s">
        <v>1969</v>
      </c>
      <c r="D310" s="44" t="s">
        <v>1970</v>
      </c>
      <c r="E310" s="44" t="s">
        <v>1971</v>
      </c>
    </row>
    <row r="311" spans="1:5">
      <c r="A311" s="44" t="s">
        <v>1972</v>
      </c>
      <c r="B311" s="44" t="s">
        <v>1973</v>
      </c>
      <c r="C311" s="44" t="s">
        <v>1974</v>
      </c>
      <c r="D311" s="44" t="s">
        <v>292</v>
      </c>
      <c r="E311" s="44" t="s">
        <v>1975</v>
      </c>
    </row>
    <row r="312" spans="1:5">
      <c r="A312" s="44" t="s">
        <v>1976</v>
      </c>
      <c r="B312" s="44" t="s">
        <v>1977</v>
      </c>
      <c r="C312" s="44" t="s">
        <v>1978</v>
      </c>
      <c r="D312" s="44" t="s">
        <v>289</v>
      </c>
      <c r="E312" s="44" t="s">
        <v>1979</v>
      </c>
    </row>
    <row r="313" spans="1:5">
      <c r="A313" s="44" t="s">
        <v>1980</v>
      </c>
      <c r="B313" s="44" t="s">
        <v>1981</v>
      </c>
      <c r="C313" s="44" t="s">
        <v>1982</v>
      </c>
      <c r="D313" s="44" t="s">
        <v>1983</v>
      </c>
      <c r="E313" s="44" t="s">
        <v>1984</v>
      </c>
    </row>
    <row r="314" spans="1:5">
      <c r="A314" s="44" t="s">
        <v>1985</v>
      </c>
      <c r="B314" s="44" t="s">
        <v>1986</v>
      </c>
      <c r="C314" s="44" t="s">
        <v>1987</v>
      </c>
      <c r="D314" s="44" t="s">
        <v>1694</v>
      </c>
      <c r="E314" s="44" t="s">
        <v>1695</v>
      </c>
    </row>
    <row r="315" spans="1:5">
      <c r="A315" s="44" t="s">
        <v>1696</v>
      </c>
      <c r="B315" s="44" t="s">
        <v>1697</v>
      </c>
      <c r="C315" s="44" t="s">
        <v>1698</v>
      </c>
      <c r="D315" s="44" t="s">
        <v>1699</v>
      </c>
      <c r="E315" s="44" t="s">
        <v>1700</v>
      </c>
    </row>
    <row r="316" spans="1:5">
      <c r="A316" s="44" t="s">
        <v>1701</v>
      </c>
      <c r="B316" s="44" t="s">
        <v>1702</v>
      </c>
      <c r="C316" s="44" t="s">
        <v>1703</v>
      </c>
      <c r="D316" s="44" t="s">
        <v>1704</v>
      </c>
      <c r="E316" s="44" t="s">
        <v>1705</v>
      </c>
    </row>
    <row r="317" spans="1:5">
      <c r="A317" s="44" t="s">
        <v>1706</v>
      </c>
      <c r="B317" s="44" t="s">
        <v>1707</v>
      </c>
      <c r="C317" s="44" t="s">
        <v>1708</v>
      </c>
      <c r="D317" s="44" t="s">
        <v>1709</v>
      </c>
      <c r="E317" s="44" t="s">
        <v>1710</v>
      </c>
    </row>
    <row r="318" spans="1:5">
      <c r="A318" s="44" t="s">
        <v>1711</v>
      </c>
      <c r="B318" s="44" t="s">
        <v>1712</v>
      </c>
      <c r="C318" s="44" t="s">
        <v>1713</v>
      </c>
      <c r="D318" s="44" t="s">
        <v>302</v>
      </c>
      <c r="E318" s="44" t="s">
        <v>1714</v>
      </c>
    </row>
    <row r="319" spans="1:5">
      <c r="A319" s="44" t="s">
        <v>1715</v>
      </c>
      <c r="B319" s="44" t="s">
        <v>1716</v>
      </c>
      <c r="C319" s="44" t="s">
        <v>1717</v>
      </c>
      <c r="D319" s="44" t="s">
        <v>1718</v>
      </c>
      <c r="E319" s="44" t="s">
        <v>1719</v>
      </c>
    </row>
    <row r="320" spans="1:5">
      <c r="A320" s="44" t="s">
        <v>1720</v>
      </c>
      <c r="B320" s="44" t="s">
        <v>1721</v>
      </c>
      <c r="C320" s="44" t="s">
        <v>1722</v>
      </c>
      <c r="D320" s="44" t="s">
        <v>1740</v>
      </c>
      <c r="E320" s="44" t="s">
        <v>1723</v>
      </c>
    </row>
    <row r="321" spans="1:5">
      <c r="A321" s="44" t="s">
        <v>1724</v>
      </c>
      <c r="B321" s="44" t="s">
        <v>1725</v>
      </c>
      <c r="C321" s="44" t="s">
        <v>1726</v>
      </c>
      <c r="D321" s="44" t="s">
        <v>1727</v>
      </c>
      <c r="E321" s="44" t="s">
        <v>1728</v>
      </c>
    </row>
    <row r="322" spans="1:5">
      <c r="A322" s="44" t="s">
        <v>1729</v>
      </c>
      <c r="B322" s="44" t="s">
        <v>1730</v>
      </c>
      <c r="C322" s="44" t="s">
        <v>1731</v>
      </c>
      <c r="D322" s="44" t="s">
        <v>1732</v>
      </c>
      <c r="E322" s="44" t="s">
        <v>1733</v>
      </c>
    </row>
    <row r="323" spans="1:5">
      <c r="A323" s="44" t="s">
        <v>1734</v>
      </c>
      <c r="B323" s="44" t="s">
        <v>1735</v>
      </c>
      <c r="C323" s="44" t="s">
        <v>1736</v>
      </c>
      <c r="D323" s="44" t="s">
        <v>82</v>
      </c>
      <c r="E323" s="44" t="s">
        <v>83</v>
      </c>
    </row>
    <row r="324" spans="1:5">
      <c r="A324" s="44" t="s">
        <v>84</v>
      </c>
      <c r="B324" s="44" t="s">
        <v>85</v>
      </c>
      <c r="C324" s="44" t="s">
        <v>86</v>
      </c>
      <c r="D324" s="44" t="s">
        <v>87</v>
      </c>
      <c r="E324" s="44" t="s">
        <v>88</v>
      </c>
    </row>
    <row r="325" spans="1:5">
      <c r="A325" s="44" t="s">
        <v>89</v>
      </c>
      <c r="B325" s="44" t="s">
        <v>90</v>
      </c>
      <c r="C325" s="44" t="s">
        <v>91</v>
      </c>
      <c r="D325" s="44" t="s">
        <v>92</v>
      </c>
      <c r="E325" s="44" t="s">
        <v>93</v>
      </c>
    </row>
    <row r="326" spans="1:5">
      <c r="A326" s="44" t="s">
        <v>94</v>
      </c>
      <c r="B326" s="44" t="s">
        <v>95</v>
      </c>
      <c r="C326" s="44" t="s">
        <v>96</v>
      </c>
      <c r="D326" s="44" t="s">
        <v>25</v>
      </c>
      <c r="E326" s="44" t="s">
        <v>97</v>
      </c>
    </row>
    <row r="327" spans="1:5">
      <c r="A327" s="44" t="s">
        <v>98</v>
      </c>
      <c r="B327" s="44" t="s">
        <v>99</v>
      </c>
      <c r="C327" s="44" t="s">
        <v>100</v>
      </c>
      <c r="D327" s="44" t="s">
        <v>101</v>
      </c>
      <c r="E327" s="44" t="s">
        <v>102</v>
      </c>
    </row>
    <row r="328" spans="1:5">
      <c r="A328" s="44" t="s">
        <v>103</v>
      </c>
      <c r="B328" s="44" t="s">
        <v>104</v>
      </c>
      <c r="C328" s="44" t="s">
        <v>105</v>
      </c>
      <c r="D328" s="44" t="s">
        <v>106</v>
      </c>
      <c r="E328" s="44" t="s">
        <v>107</v>
      </c>
    </row>
    <row r="329" spans="1:5">
      <c r="A329" s="44" t="s">
        <v>108</v>
      </c>
      <c r="B329" s="44" t="s">
        <v>109</v>
      </c>
      <c r="C329" s="44" t="s">
        <v>110</v>
      </c>
      <c r="D329" s="44" t="s">
        <v>111</v>
      </c>
      <c r="E329" s="44" t="s">
        <v>112</v>
      </c>
    </row>
    <row r="330" spans="1:5">
      <c r="A330" s="44" t="s">
        <v>113</v>
      </c>
      <c r="B330" s="44" t="s">
        <v>114</v>
      </c>
      <c r="C330" s="44" t="s">
        <v>115</v>
      </c>
      <c r="D330" s="44" t="s">
        <v>116</v>
      </c>
      <c r="E330" s="44" t="s">
        <v>117</v>
      </c>
    </row>
    <row r="331" spans="1:5">
      <c r="A331" s="44" t="s">
        <v>118</v>
      </c>
      <c r="B331" s="44" t="s">
        <v>119</v>
      </c>
      <c r="C331" s="44" t="s">
        <v>120</v>
      </c>
      <c r="D331" s="44" t="s">
        <v>121</v>
      </c>
      <c r="E331" s="44" t="s">
        <v>122</v>
      </c>
    </row>
    <row r="332" spans="1:5">
      <c r="A332" s="44" t="s">
        <v>123</v>
      </c>
      <c r="B332" s="44" t="s">
        <v>124</v>
      </c>
      <c r="C332" s="44" t="s">
        <v>125</v>
      </c>
      <c r="D332" s="44" t="s">
        <v>126</v>
      </c>
      <c r="E332" s="44" t="s">
        <v>127</v>
      </c>
    </row>
    <row r="333" spans="1:5">
      <c r="A333" s="44" t="s">
        <v>128</v>
      </c>
      <c r="B333" s="44" t="s">
        <v>129</v>
      </c>
      <c r="C333" s="44" t="s">
        <v>130</v>
      </c>
      <c r="D333" s="44" t="s">
        <v>131</v>
      </c>
      <c r="E333" s="44" t="s">
        <v>132</v>
      </c>
    </row>
    <row r="334" spans="1:5">
      <c r="A334" s="44" t="s">
        <v>133</v>
      </c>
      <c r="B334" s="44" t="s">
        <v>134</v>
      </c>
      <c r="C334" s="44" t="s">
        <v>135</v>
      </c>
      <c r="D334" s="44" t="s">
        <v>136</v>
      </c>
      <c r="E334" s="44" t="s">
        <v>137</v>
      </c>
    </row>
    <row r="335" spans="1:5">
      <c r="A335" s="44" t="s">
        <v>138</v>
      </c>
      <c r="B335" s="44" t="s">
        <v>139</v>
      </c>
      <c r="C335" s="44" t="s">
        <v>140</v>
      </c>
      <c r="D335" s="44" t="s">
        <v>141</v>
      </c>
      <c r="E335" s="44" t="s">
        <v>142</v>
      </c>
    </row>
    <row r="336" spans="1:5">
      <c r="A336" s="44" t="s">
        <v>143</v>
      </c>
      <c r="B336" s="44" t="s">
        <v>144</v>
      </c>
      <c r="C336" s="44" t="s">
        <v>145</v>
      </c>
      <c r="D336" s="44" t="s">
        <v>146</v>
      </c>
      <c r="E336" s="44" t="s">
        <v>147</v>
      </c>
    </row>
    <row r="337" spans="1:5">
      <c r="A337" s="44" t="s">
        <v>148</v>
      </c>
      <c r="B337" s="44" t="s">
        <v>149</v>
      </c>
      <c r="C337" s="44" t="s">
        <v>150</v>
      </c>
      <c r="D337" s="44" t="s">
        <v>81</v>
      </c>
      <c r="E337" s="44" t="s">
        <v>151</v>
      </c>
    </row>
    <row r="338" spans="1:5">
      <c r="A338" s="44" t="s">
        <v>152</v>
      </c>
      <c r="B338" s="44" t="s">
        <v>153</v>
      </c>
      <c r="C338" s="44" t="s">
        <v>154</v>
      </c>
      <c r="D338" s="44" t="s">
        <v>155</v>
      </c>
      <c r="E338" s="44" t="s">
        <v>156</v>
      </c>
    </row>
    <row r="339" spans="1:5">
      <c r="A339" s="44" t="s">
        <v>157</v>
      </c>
      <c r="B339" s="44" t="s">
        <v>158</v>
      </c>
      <c r="C339" s="44" t="s">
        <v>159</v>
      </c>
      <c r="D339" s="44" t="s">
        <v>160</v>
      </c>
      <c r="E339" s="44" t="s">
        <v>161</v>
      </c>
    </row>
    <row r="340" spans="1:5">
      <c r="A340" s="44" t="s">
        <v>162</v>
      </c>
      <c r="B340" s="44" t="s">
        <v>163</v>
      </c>
      <c r="C340" s="44" t="s">
        <v>164</v>
      </c>
      <c r="D340" s="44" t="s">
        <v>165</v>
      </c>
      <c r="E340" s="44" t="s">
        <v>166</v>
      </c>
    </row>
    <row r="341" spans="1:5">
      <c r="A341" s="44" t="s">
        <v>167</v>
      </c>
      <c r="B341" s="44" t="s">
        <v>168</v>
      </c>
      <c r="C341" s="44" t="s">
        <v>169</v>
      </c>
      <c r="D341" s="44" t="s">
        <v>170</v>
      </c>
      <c r="E341" s="44" t="s">
        <v>171</v>
      </c>
    </row>
    <row r="342" spans="1:5">
      <c r="A342" s="44" t="s">
        <v>172</v>
      </c>
      <c r="B342" s="44" t="s">
        <v>173</v>
      </c>
      <c r="C342" s="44" t="s">
        <v>174</v>
      </c>
      <c r="D342" s="44" t="s">
        <v>175</v>
      </c>
      <c r="E342" s="44" t="s">
        <v>176</v>
      </c>
    </row>
    <row r="343" spans="1:5">
      <c r="A343" s="44" t="s">
        <v>177</v>
      </c>
      <c r="B343" s="44" t="s">
        <v>178</v>
      </c>
      <c r="C343" s="44" t="s">
        <v>179</v>
      </c>
      <c r="D343" s="44" t="s">
        <v>180</v>
      </c>
      <c r="E343" s="44" t="s">
        <v>181</v>
      </c>
    </row>
    <row r="344" spans="1:5">
      <c r="A344" s="44" t="s">
        <v>182</v>
      </c>
      <c r="B344" s="44" t="s">
        <v>183</v>
      </c>
      <c r="C344" s="44" t="s">
        <v>184</v>
      </c>
      <c r="D344" s="44" t="s">
        <v>185</v>
      </c>
      <c r="E344" s="44" t="s">
        <v>186</v>
      </c>
    </row>
    <row r="345" spans="1:5">
      <c r="A345" s="44" t="s">
        <v>187</v>
      </c>
      <c r="B345" s="44" t="s">
        <v>188</v>
      </c>
      <c r="C345" s="44" t="s">
        <v>189</v>
      </c>
      <c r="D345" s="44" t="s">
        <v>190</v>
      </c>
      <c r="E345" s="44" t="s">
        <v>191</v>
      </c>
    </row>
    <row r="346" spans="1:5">
      <c r="A346" s="44" t="s">
        <v>192</v>
      </c>
      <c r="B346" s="44" t="s">
        <v>193</v>
      </c>
      <c r="C346" s="44" t="s">
        <v>194</v>
      </c>
      <c r="D346" s="44" t="s">
        <v>195</v>
      </c>
      <c r="E346" s="44" t="s">
        <v>196</v>
      </c>
    </row>
    <row r="347" spans="1:5">
      <c r="A347" s="44" t="s">
        <v>197</v>
      </c>
      <c r="B347" s="44" t="s">
        <v>198</v>
      </c>
      <c r="C347" s="44" t="s">
        <v>199</v>
      </c>
      <c r="D347" s="44" t="s">
        <v>200</v>
      </c>
      <c r="E347" s="44" t="s">
        <v>201</v>
      </c>
    </row>
    <row r="348" spans="1:5">
      <c r="A348" s="44" t="s">
        <v>202</v>
      </c>
      <c r="B348" s="44" t="s">
        <v>203</v>
      </c>
      <c r="C348" s="44" t="s">
        <v>204</v>
      </c>
      <c r="D348" s="44" t="s">
        <v>205</v>
      </c>
      <c r="E348" s="44" t="s">
        <v>206</v>
      </c>
    </row>
    <row r="349" spans="1:5">
      <c r="A349" s="44" t="s">
        <v>207</v>
      </c>
      <c r="B349" s="44" t="s">
        <v>208</v>
      </c>
      <c r="C349" s="44" t="s">
        <v>209</v>
      </c>
      <c r="D349" s="44" t="s">
        <v>210</v>
      </c>
      <c r="E349" s="44" t="s">
        <v>356</v>
      </c>
    </row>
    <row r="350" spans="1:5">
      <c r="A350" s="44" t="s">
        <v>357</v>
      </c>
      <c r="B350" s="44" t="s">
        <v>358</v>
      </c>
      <c r="C350" s="44" t="s">
        <v>359</v>
      </c>
      <c r="D350" s="44" t="s">
        <v>1739</v>
      </c>
      <c r="E350" s="44" t="s">
        <v>360</v>
      </c>
    </row>
    <row r="351" spans="1:5">
      <c r="A351" s="44" t="s">
        <v>361</v>
      </c>
      <c r="B351" s="44" t="s">
        <v>362</v>
      </c>
      <c r="C351" s="44" t="s">
        <v>363</v>
      </c>
      <c r="D351" s="44" t="s">
        <v>364</v>
      </c>
      <c r="E351" s="44" t="s">
        <v>365</v>
      </c>
    </row>
    <row r="352" spans="1:5">
      <c r="A352" s="44" t="s">
        <v>366</v>
      </c>
      <c r="B352" s="44" t="s">
        <v>367</v>
      </c>
      <c r="C352" s="44" t="s">
        <v>368</v>
      </c>
      <c r="D352" s="44" t="s">
        <v>369</v>
      </c>
      <c r="E352" s="44" t="s">
        <v>370</v>
      </c>
    </row>
    <row r="353" spans="1:5">
      <c r="A353" s="44" t="s">
        <v>371</v>
      </c>
      <c r="B353" s="44" t="s">
        <v>372</v>
      </c>
      <c r="C353" s="44" t="s">
        <v>373</v>
      </c>
      <c r="D353" s="44" t="s">
        <v>374</v>
      </c>
      <c r="E353" s="44" t="s">
        <v>375</v>
      </c>
    </row>
    <row r="354" spans="1:5">
      <c r="A354" s="44" t="s">
        <v>376</v>
      </c>
      <c r="B354" s="44" t="s">
        <v>377</v>
      </c>
      <c r="C354" s="44" t="s">
        <v>378</v>
      </c>
      <c r="D354" s="44" t="s">
        <v>379</v>
      </c>
      <c r="E354" s="44" t="s">
        <v>380</v>
      </c>
    </row>
    <row r="355" spans="1:5">
      <c r="A355" s="44" t="s">
        <v>381</v>
      </c>
      <c r="B355" s="44" t="s">
        <v>382</v>
      </c>
      <c r="C355" s="44" t="s">
        <v>383</v>
      </c>
      <c r="D355" s="44" t="s">
        <v>384</v>
      </c>
      <c r="E355" s="44" t="s">
        <v>385</v>
      </c>
    </row>
    <row r="356" spans="1:5">
      <c r="A356" s="44" t="s">
        <v>386</v>
      </c>
      <c r="B356" s="44" t="s">
        <v>387</v>
      </c>
      <c r="C356" s="44" t="s">
        <v>388</v>
      </c>
      <c r="D356" s="44" t="s">
        <v>389</v>
      </c>
      <c r="E356" s="44" t="s">
        <v>390</v>
      </c>
    </row>
    <row r="357" spans="1:5">
      <c r="A357" s="44" t="s">
        <v>391</v>
      </c>
      <c r="B357" s="44" t="s">
        <v>392</v>
      </c>
      <c r="C357" s="44" t="s">
        <v>393</v>
      </c>
      <c r="D357" s="44" t="s">
        <v>394</v>
      </c>
      <c r="E357" s="44" t="s">
        <v>395</v>
      </c>
    </row>
    <row r="358" spans="1:5">
      <c r="A358" s="44" t="s">
        <v>396</v>
      </c>
      <c r="B358" s="44" t="s">
        <v>397</v>
      </c>
      <c r="C358" s="44" t="s">
        <v>398</v>
      </c>
      <c r="D358" s="44" t="s">
        <v>294</v>
      </c>
      <c r="E358" s="44" t="s">
        <v>399</v>
      </c>
    </row>
    <row r="359" spans="1:5">
      <c r="A359" s="44" t="s">
        <v>400</v>
      </c>
      <c r="B359" s="44" t="s">
        <v>401</v>
      </c>
      <c r="C359" s="44" t="s">
        <v>402</v>
      </c>
      <c r="D359" s="44" t="s">
        <v>403</v>
      </c>
      <c r="E359" s="44" t="s">
        <v>404</v>
      </c>
    </row>
    <row r="360" spans="1:5">
      <c r="A360" s="44" t="s">
        <v>405</v>
      </c>
      <c r="B360" s="44" t="s">
        <v>406</v>
      </c>
      <c r="C360" s="44" t="s">
        <v>407</v>
      </c>
      <c r="D360" s="44" t="s">
        <v>408</v>
      </c>
      <c r="E360" s="44" t="s">
        <v>409</v>
      </c>
    </row>
    <row r="361" spans="1:5">
      <c r="A361" s="44" t="s">
        <v>410</v>
      </c>
      <c r="B361" s="44" t="s">
        <v>411</v>
      </c>
      <c r="C361" s="44" t="s">
        <v>412</v>
      </c>
      <c r="D361" s="44" t="s">
        <v>413</v>
      </c>
      <c r="E361" s="44" t="s">
        <v>414</v>
      </c>
    </row>
    <row r="362" spans="1:5">
      <c r="A362" s="44" t="s">
        <v>415</v>
      </c>
      <c r="B362" s="44" t="s">
        <v>416</v>
      </c>
      <c r="C362" s="44" t="s">
        <v>417</v>
      </c>
      <c r="D362" s="44" t="s">
        <v>303</v>
      </c>
      <c r="E362" s="44" t="s">
        <v>418</v>
      </c>
    </row>
    <row r="363" spans="1:5">
      <c r="A363" s="44" t="s">
        <v>419</v>
      </c>
      <c r="B363" s="44" t="s">
        <v>420</v>
      </c>
      <c r="C363" s="44" t="s">
        <v>421</v>
      </c>
      <c r="D363" s="44" t="s">
        <v>422</v>
      </c>
      <c r="E363" s="44" t="s">
        <v>423</v>
      </c>
    </row>
    <row r="364" spans="1:5">
      <c r="A364" s="44" t="s">
        <v>424</v>
      </c>
      <c r="B364" s="44" t="s">
        <v>425</v>
      </c>
      <c r="C364" s="44" t="s">
        <v>426</v>
      </c>
      <c r="D364" s="44" t="s">
        <v>306</v>
      </c>
      <c r="E364" s="44" t="s">
        <v>427</v>
      </c>
    </row>
    <row r="365" spans="1:5">
      <c r="A365" s="44" t="s">
        <v>428</v>
      </c>
      <c r="B365" s="44" t="s">
        <v>429</v>
      </c>
      <c r="C365" s="44" t="s">
        <v>430</v>
      </c>
      <c r="D365" s="44" t="s">
        <v>431</v>
      </c>
      <c r="E365" s="44" t="s">
        <v>432</v>
      </c>
    </row>
    <row r="366" spans="1:5">
      <c r="A366" s="44" t="s">
        <v>433</v>
      </c>
      <c r="B366" s="44" t="s">
        <v>434</v>
      </c>
      <c r="C366" s="44" t="s">
        <v>435</v>
      </c>
      <c r="D366" s="44" t="s">
        <v>436</v>
      </c>
      <c r="E366" s="44" t="s">
        <v>437</v>
      </c>
    </row>
    <row r="367" spans="1:5">
      <c r="A367" s="44" t="s">
        <v>438</v>
      </c>
      <c r="B367" s="44" t="s">
        <v>439</v>
      </c>
      <c r="C367" s="44" t="s">
        <v>440</v>
      </c>
      <c r="D367" s="44" t="s">
        <v>441</v>
      </c>
      <c r="E367" s="44" t="s">
        <v>442</v>
      </c>
    </row>
    <row r="368" spans="1:5">
      <c r="A368" s="44" t="s">
        <v>443</v>
      </c>
      <c r="B368" s="44" t="s">
        <v>444</v>
      </c>
      <c r="C368" s="44" t="s">
        <v>445</v>
      </c>
      <c r="D368" s="44" t="s">
        <v>446</v>
      </c>
      <c r="E368" s="44" t="s">
        <v>447</v>
      </c>
    </row>
    <row r="369" spans="1:5">
      <c r="A369" s="44" t="s">
        <v>448</v>
      </c>
      <c r="B369" s="44" t="s">
        <v>449</v>
      </c>
      <c r="C369" s="44" t="s">
        <v>450</v>
      </c>
      <c r="D369" s="44" t="s">
        <v>451</v>
      </c>
      <c r="E369" s="44" t="s">
        <v>452</v>
      </c>
    </row>
    <row r="370" spans="1:5">
      <c r="A370" s="44" t="s">
        <v>453</v>
      </c>
      <c r="B370" s="44" t="s">
        <v>454</v>
      </c>
      <c r="C370" s="44" t="s">
        <v>455</v>
      </c>
      <c r="D370" s="44" t="s">
        <v>456</v>
      </c>
      <c r="E370" s="44" t="s">
        <v>457</v>
      </c>
    </row>
    <row r="371" spans="1:5">
      <c r="A371" s="44" t="s">
        <v>458</v>
      </c>
      <c r="B371" s="44" t="s">
        <v>459</v>
      </c>
      <c r="C371" s="44" t="s">
        <v>460</v>
      </c>
      <c r="D371" s="44" t="s">
        <v>461</v>
      </c>
      <c r="E371" s="44" t="s">
        <v>462</v>
      </c>
    </row>
    <row r="372" spans="1:5">
      <c r="A372" s="44" t="s">
        <v>463</v>
      </c>
      <c r="B372" s="44" t="s">
        <v>464</v>
      </c>
      <c r="C372" s="44" t="s">
        <v>465</v>
      </c>
      <c r="D372" s="44" t="s">
        <v>466</v>
      </c>
      <c r="E372" s="44" t="s">
        <v>467</v>
      </c>
    </row>
    <row r="373" spans="1:5">
      <c r="A373" s="44" t="s">
        <v>468</v>
      </c>
      <c r="B373" s="44" t="s">
        <v>469</v>
      </c>
      <c r="C373" s="44" t="s">
        <v>470</v>
      </c>
      <c r="D373" s="44" t="s">
        <v>211</v>
      </c>
      <c r="E373" s="44" t="s">
        <v>212</v>
      </c>
    </row>
    <row r="374" spans="1:5">
      <c r="A374" s="44" t="s">
        <v>213</v>
      </c>
      <c r="B374" s="44" t="s">
        <v>214</v>
      </c>
      <c r="C374" s="44" t="s">
        <v>215</v>
      </c>
      <c r="D374" s="44" t="s">
        <v>216</v>
      </c>
      <c r="E374" s="44" t="s">
        <v>217</v>
      </c>
    </row>
    <row r="375" spans="1:5">
      <c r="A375" s="44" t="s">
        <v>218</v>
      </c>
      <c r="B375" s="44" t="s">
        <v>219</v>
      </c>
      <c r="C375" s="44" t="s">
        <v>220</v>
      </c>
      <c r="D375" s="44" t="s">
        <v>221</v>
      </c>
      <c r="E375" s="44" t="s">
        <v>222</v>
      </c>
    </row>
    <row r="376" spans="1:5">
      <c r="A376" s="44" t="s">
        <v>223</v>
      </c>
      <c r="B376" s="44" t="s">
        <v>224</v>
      </c>
      <c r="C376" s="44" t="s">
        <v>225</v>
      </c>
      <c r="D376" s="44" t="s">
        <v>226</v>
      </c>
      <c r="E376" s="44" t="s">
        <v>227</v>
      </c>
    </row>
    <row r="377" spans="1:5">
      <c r="A377" s="44" t="s">
        <v>228</v>
      </c>
      <c r="B377" s="44" t="s">
        <v>229</v>
      </c>
      <c r="C377" s="44" t="s">
        <v>230</v>
      </c>
      <c r="D377" s="44" t="s">
        <v>231</v>
      </c>
      <c r="E377" s="44" t="s">
        <v>232</v>
      </c>
    </row>
    <row r="378" spans="1:5">
      <c r="A378" s="44" t="s">
        <v>233</v>
      </c>
      <c r="B378" s="44" t="s">
        <v>234</v>
      </c>
      <c r="C378" s="44" t="s">
        <v>235</v>
      </c>
      <c r="D378" s="44" t="s">
        <v>236</v>
      </c>
      <c r="E378" s="44" t="s">
        <v>237</v>
      </c>
    </row>
    <row r="379" spans="1:5">
      <c r="A379" s="44" t="s">
        <v>238</v>
      </c>
      <c r="B379" s="44" t="s">
        <v>239</v>
      </c>
      <c r="C379" s="44" t="s">
        <v>240</v>
      </c>
      <c r="D379" s="44" t="s">
        <v>241</v>
      </c>
      <c r="E379" s="44" t="s">
        <v>242</v>
      </c>
    </row>
    <row r="380" spans="1:5">
      <c r="A380" s="44" t="s">
        <v>243</v>
      </c>
      <c r="B380" s="44" t="s">
        <v>244</v>
      </c>
      <c r="C380" s="44" t="s">
        <v>245</v>
      </c>
      <c r="D380" s="44" t="s">
        <v>246</v>
      </c>
      <c r="E380" s="44" t="s">
        <v>247</v>
      </c>
    </row>
    <row r="381" spans="1:5">
      <c r="A381" s="44" t="s">
        <v>248</v>
      </c>
      <c r="B381" s="44" t="s">
        <v>249</v>
      </c>
      <c r="C381" s="44" t="s">
        <v>250</v>
      </c>
      <c r="D381" s="44" t="s">
        <v>251</v>
      </c>
      <c r="E381" s="44" t="s">
        <v>252</v>
      </c>
    </row>
    <row r="382" spans="1:5">
      <c r="A382" s="44" t="s">
        <v>253</v>
      </c>
      <c r="B382" s="44" t="s">
        <v>254</v>
      </c>
      <c r="C382" s="44" t="s">
        <v>255</v>
      </c>
      <c r="D382" s="44" t="s">
        <v>256</v>
      </c>
      <c r="E382" s="44" t="s">
        <v>257</v>
      </c>
    </row>
    <row r="383" spans="1:5">
      <c r="A383" s="44" t="s">
        <v>258</v>
      </c>
      <c r="B383" s="44" t="s">
        <v>259</v>
      </c>
      <c r="C383" s="44" t="s">
        <v>260</v>
      </c>
      <c r="D383" s="44" t="s">
        <v>261</v>
      </c>
      <c r="E383" s="44" t="s">
        <v>262</v>
      </c>
    </row>
    <row r="384" spans="1:5">
      <c r="A384" s="44" t="s">
        <v>263</v>
      </c>
      <c r="B384" s="44" t="s">
        <v>264</v>
      </c>
      <c r="C384" s="44" t="s">
        <v>265</v>
      </c>
      <c r="D384" s="44" t="s">
        <v>266</v>
      </c>
      <c r="E384" s="44" t="s">
        <v>267</v>
      </c>
    </row>
    <row r="385" spans="1:5">
      <c r="A385" s="44" t="s">
        <v>268</v>
      </c>
      <c r="B385" s="44" t="s">
        <v>269</v>
      </c>
      <c r="C385" s="44" t="s">
        <v>270</v>
      </c>
      <c r="D385" s="44" t="s">
        <v>271</v>
      </c>
      <c r="E385" s="44" t="s">
        <v>272</v>
      </c>
    </row>
    <row r="386" spans="1:5">
      <c r="A386" s="44" t="s">
        <v>273</v>
      </c>
      <c r="B386" s="44" t="s">
        <v>274</v>
      </c>
      <c r="C386" s="44" t="s">
        <v>275</v>
      </c>
      <c r="D386" s="44" t="s">
        <v>276</v>
      </c>
      <c r="E386" s="44" t="s">
        <v>277</v>
      </c>
    </row>
    <row r="387" spans="1:5">
      <c r="A387" s="44" t="s">
        <v>278</v>
      </c>
      <c r="B387" s="44" t="s">
        <v>1772</v>
      </c>
      <c r="C387" s="44" t="s">
        <v>723</v>
      </c>
      <c r="D387" s="44" t="s">
        <v>724</v>
      </c>
      <c r="E387" s="44" t="s">
        <v>725</v>
      </c>
    </row>
    <row r="388" spans="1:5">
      <c r="A388" s="44" t="s">
        <v>279</v>
      </c>
      <c r="B388" s="44" t="s">
        <v>1772</v>
      </c>
      <c r="C388" s="44" t="s">
        <v>727</v>
      </c>
      <c r="D388" s="44" t="s">
        <v>728</v>
      </c>
      <c r="E388" s="44" t="s">
        <v>729</v>
      </c>
    </row>
    <row r="389" spans="1:5">
      <c r="A389" s="44" t="s">
        <v>280</v>
      </c>
      <c r="B389" s="44" t="s">
        <v>1772</v>
      </c>
      <c r="C389" s="44" t="s">
        <v>731</v>
      </c>
      <c r="D389" s="44" t="s">
        <v>732</v>
      </c>
      <c r="E389" s="44" t="s">
        <v>733</v>
      </c>
    </row>
    <row r="390" spans="1:5">
      <c r="A390" s="44" t="s">
        <v>281</v>
      </c>
      <c r="B390" s="44" t="s">
        <v>1772</v>
      </c>
      <c r="C390" s="44" t="s">
        <v>735</v>
      </c>
      <c r="D390" s="44" t="s">
        <v>55</v>
      </c>
      <c r="E390" s="44" t="s">
        <v>736</v>
      </c>
    </row>
    <row r="391" spans="1:5">
      <c r="A391" s="44" t="s">
        <v>282</v>
      </c>
      <c r="B391" s="44" t="s">
        <v>1772</v>
      </c>
      <c r="C391" s="44" t="s">
        <v>0</v>
      </c>
      <c r="D391" s="44" t="s">
        <v>1772</v>
      </c>
      <c r="E391" s="44" t="s">
        <v>1772</v>
      </c>
    </row>
    <row r="392" spans="1:5">
      <c r="A392" s="44" t="s">
        <v>283</v>
      </c>
      <c r="B392" s="44" t="s">
        <v>1772</v>
      </c>
      <c r="C392" s="44" t="s">
        <v>0</v>
      </c>
      <c r="D392" s="44" t="s">
        <v>1772</v>
      </c>
      <c r="E392" s="44" t="s">
        <v>1772</v>
      </c>
    </row>
    <row r="393" spans="1:5">
      <c r="A393" s="44" t="s">
        <v>284</v>
      </c>
      <c r="B393" s="44" t="s">
        <v>1772</v>
      </c>
      <c r="C393" s="44" t="s">
        <v>337</v>
      </c>
      <c r="D393" s="44" t="s">
        <v>1772</v>
      </c>
      <c r="E393" s="44" t="s">
        <v>1772</v>
      </c>
    </row>
    <row r="394" spans="1:5">
      <c r="A394" s="44" t="s">
        <v>285</v>
      </c>
      <c r="B394" s="44" t="s">
        <v>1772</v>
      </c>
      <c r="C394" s="44" t="s">
        <v>337</v>
      </c>
      <c r="D394" s="44" t="s">
        <v>1772</v>
      </c>
      <c r="E394" s="44" t="s">
        <v>1772</v>
      </c>
    </row>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G194"/>
  <sheetViews>
    <sheetView zoomScale="131" workbookViewId="0">
      <pane ySplit="2" topLeftCell="A42" activePane="bottomLeft" state="frozen"/>
      <selection pane="bottomLeft" activeCell="B2" sqref="B2:E2"/>
    </sheetView>
  </sheetViews>
  <sheetFormatPr defaultRowHeight="15" customHeight="1"/>
  <cols>
    <col min="1" max="1" width="10.85546875" bestFit="1" customWidth="1"/>
    <col min="2" max="2" width="8.5703125" bestFit="1" customWidth="1"/>
    <col min="3" max="3" width="18.7109375" customWidth="1"/>
    <col min="4" max="4" width="26.28515625" bestFit="1" customWidth="1"/>
    <col min="5" max="5" width="30.28515625" customWidth="1"/>
    <col min="6" max="6" width="33.42578125" customWidth="1"/>
    <col min="7" max="7" width="18" customWidth="1"/>
  </cols>
  <sheetData>
    <row r="1" spans="1:7" s="2" customFormat="1" ht="15" customHeight="1">
      <c r="A1" s="123" t="s">
        <v>1812</v>
      </c>
      <c r="B1" s="124"/>
      <c r="C1" s="108"/>
      <c r="D1" s="91" t="s">
        <v>2514</v>
      </c>
      <c r="E1" s="88"/>
      <c r="F1"/>
      <c r="G1"/>
    </row>
    <row r="2" spans="1:7" ht="15" customHeight="1">
      <c r="A2" s="73" t="s">
        <v>1878</v>
      </c>
      <c r="B2" s="73" t="s">
        <v>1845</v>
      </c>
      <c r="C2" s="73" t="s">
        <v>2522</v>
      </c>
      <c r="D2" s="73" t="s">
        <v>2523</v>
      </c>
      <c r="E2" s="82" t="s">
        <v>2524</v>
      </c>
    </row>
    <row r="3" spans="1:7" ht="15" customHeight="1">
      <c r="A3" s="125" t="s">
        <v>330</v>
      </c>
      <c r="B3" s="92" t="s">
        <v>1742</v>
      </c>
      <c r="C3" s="92" t="s">
        <v>1990</v>
      </c>
      <c r="D3" s="92" t="s">
        <v>1991</v>
      </c>
      <c r="E3" s="92" t="s">
        <v>1992</v>
      </c>
    </row>
    <row r="4" spans="1:7" ht="15" customHeight="1">
      <c r="A4" s="126"/>
      <c r="B4" s="92" t="s">
        <v>1743</v>
      </c>
      <c r="C4" s="92" t="s">
        <v>1993</v>
      </c>
      <c r="D4" s="92" t="s">
        <v>1994</v>
      </c>
      <c r="E4" s="92" t="s">
        <v>1995</v>
      </c>
    </row>
    <row r="5" spans="1:7" ht="15" customHeight="1">
      <c r="A5" s="126"/>
      <c r="B5" s="92" t="s">
        <v>1744</v>
      </c>
      <c r="C5" s="92" t="s">
        <v>1996</v>
      </c>
      <c r="D5" s="92" t="s">
        <v>1997</v>
      </c>
      <c r="E5" s="92" t="s">
        <v>1998</v>
      </c>
    </row>
    <row r="6" spans="1:7" ht="15" customHeight="1">
      <c r="A6" s="126"/>
      <c r="B6" s="92" t="s">
        <v>1745</v>
      </c>
      <c r="C6" s="92" t="s">
        <v>1999</v>
      </c>
      <c r="D6" s="92" t="s">
        <v>2000</v>
      </c>
      <c r="E6" s="92" t="s">
        <v>2001</v>
      </c>
    </row>
    <row r="7" spans="1:7" ht="15" customHeight="1">
      <c r="A7" s="126"/>
      <c r="B7" s="92" t="s">
        <v>1746</v>
      </c>
      <c r="C7" s="92" t="s">
        <v>2002</v>
      </c>
      <c r="D7" s="92" t="s">
        <v>2003</v>
      </c>
      <c r="E7" s="92" t="s">
        <v>2004</v>
      </c>
    </row>
    <row r="8" spans="1:7" ht="15" customHeight="1">
      <c r="A8" s="126"/>
      <c r="B8" s="92" t="s">
        <v>1747</v>
      </c>
      <c r="C8" s="92" t="s">
        <v>2005</v>
      </c>
      <c r="D8" s="92" t="s">
        <v>2006</v>
      </c>
      <c r="E8" s="92" t="s">
        <v>2007</v>
      </c>
    </row>
    <row r="9" spans="1:7" ht="15" customHeight="1">
      <c r="A9" s="126"/>
      <c r="B9" s="92" t="s">
        <v>1748</v>
      </c>
      <c r="C9" s="92" t="s">
        <v>2008</v>
      </c>
      <c r="D9" s="92" t="s">
        <v>2009</v>
      </c>
      <c r="E9" s="92" t="s">
        <v>2010</v>
      </c>
    </row>
    <row r="10" spans="1:7" ht="15" customHeight="1">
      <c r="A10" s="126"/>
      <c r="B10" s="92" t="s">
        <v>1749</v>
      </c>
      <c r="C10" s="92" t="s">
        <v>2011</v>
      </c>
      <c r="D10" s="92" t="s">
        <v>2012</v>
      </c>
      <c r="E10" s="92" t="s">
        <v>2013</v>
      </c>
    </row>
    <row r="11" spans="1:7" ht="15" customHeight="1">
      <c r="A11" s="126"/>
      <c r="B11" s="92" t="s">
        <v>1750</v>
      </c>
      <c r="C11" s="92" t="s">
        <v>2014</v>
      </c>
      <c r="D11" s="92" t="s">
        <v>2015</v>
      </c>
      <c r="E11" s="92" t="s">
        <v>2016</v>
      </c>
    </row>
    <row r="12" spans="1:7" ht="15" customHeight="1">
      <c r="A12" s="126"/>
      <c r="B12" s="92" t="s">
        <v>1751</v>
      </c>
      <c r="C12" s="92" t="s">
        <v>2017</v>
      </c>
      <c r="D12" s="92" t="s">
        <v>2018</v>
      </c>
      <c r="E12" s="92" t="s">
        <v>2019</v>
      </c>
    </row>
    <row r="13" spans="1:7" ht="15" customHeight="1">
      <c r="A13" s="126"/>
      <c r="B13" s="92" t="s">
        <v>1752</v>
      </c>
      <c r="C13" s="92" t="s">
        <v>2020</v>
      </c>
      <c r="D13" s="92" t="s">
        <v>2021</v>
      </c>
      <c r="E13" s="92" t="s">
        <v>2022</v>
      </c>
    </row>
    <row r="14" spans="1:7" ht="15" customHeight="1">
      <c r="A14" s="126"/>
      <c r="B14" s="92" t="s">
        <v>1753</v>
      </c>
      <c r="C14" s="92" t="s">
        <v>2023</v>
      </c>
      <c r="D14" s="92" t="s">
        <v>2024</v>
      </c>
      <c r="E14" s="92" t="s">
        <v>2025</v>
      </c>
    </row>
    <row r="15" spans="1:7" ht="15" customHeight="1">
      <c r="A15" s="126"/>
      <c r="B15" s="92" t="s">
        <v>1754</v>
      </c>
      <c r="C15" s="92" t="s">
        <v>2026</v>
      </c>
      <c r="D15" s="92" t="s">
        <v>2027</v>
      </c>
      <c r="E15" s="92" t="s">
        <v>2028</v>
      </c>
    </row>
    <row r="16" spans="1:7" ht="15" customHeight="1">
      <c r="A16" s="126"/>
      <c r="B16" s="92" t="s">
        <v>1755</v>
      </c>
      <c r="C16" s="92" t="s">
        <v>2029</v>
      </c>
      <c r="D16" s="92" t="s">
        <v>2030</v>
      </c>
      <c r="E16" s="92" t="s">
        <v>2031</v>
      </c>
    </row>
    <row r="17" spans="1:5" ht="15" customHeight="1">
      <c r="A17" s="126"/>
      <c r="B17" s="92" t="s">
        <v>1756</v>
      </c>
      <c r="C17" s="92" t="s">
        <v>2032</v>
      </c>
      <c r="D17" s="92" t="s">
        <v>2033</v>
      </c>
      <c r="E17" s="92" t="s">
        <v>2034</v>
      </c>
    </row>
    <row r="18" spans="1:5" ht="15" customHeight="1">
      <c r="A18" s="126"/>
      <c r="B18" s="92" t="s">
        <v>1757</v>
      </c>
      <c r="C18" s="92" t="s">
        <v>2035</v>
      </c>
      <c r="D18" s="92" t="s">
        <v>2036</v>
      </c>
      <c r="E18" s="92" t="s">
        <v>2037</v>
      </c>
    </row>
    <row r="19" spans="1:5" ht="15" customHeight="1">
      <c r="A19" s="126"/>
      <c r="B19" s="92" t="s">
        <v>1758</v>
      </c>
      <c r="C19" s="92" t="s">
        <v>2038</v>
      </c>
      <c r="D19" s="92" t="s">
        <v>2039</v>
      </c>
      <c r="E19" s="92" t="s">
        <v>2040</v>
      </c>
    </row>
    <row r="20" spans="1:5" ht="15" customHeight="1">
      <c r="A20" s="126"/>
      <c r="B20" s="92" t="s">
        <v>1759</v>
      </c>
      <c r="C20" s="92" t="s">
        <v>2041</v>
      </c>
      <c r="D20" s="92" t="s">
        <v>2042</v>
      </c>
      <c r="E20" s="92" t="s">
        <v>2043</v>
      </c>
    </row>
    <row r="21" spans="1:5" ht="15" customHeight="1">
      <c r="A21" s="126"/>
      <c r="B21" s="92" t="s">
        <v>1760</v>
      </c>
      <c r="C21" s="92" t="s">
        <v>2044</v>
      </c>
      <c r="D21" s="92" t="s">
        <v>2045</v>
      </c>
      <c r="E21" s="92" t="s">
        <v>2046</v>
      </c>
    </row>
    <row r="22" spans="1:5" ht="15" customHeight="1">
      <c r="A22" s="126"/>
      <c r="B22" s="92" t="s">
        <v>1761</v>
      </c>
      <c r="C22" s="92" t="s">
        <v>2047</v>
      </c>
      <c r="D22" s="92" t="s">
        <v>2048</v>
      </c>
      <c r="E22" s="92" t="s">
        <v>2049</v>
      </c>
    </row>
    <row r="23" spans="1:5" ht="15" customHeight="1">
      <c r="A23" s="126"/>
      <c r="B23" s="92" t="s">
        <v>1762</v>
      </c>
      <c r="C23" s="92" t="s">
        <v>2050</v>
      </c>
      <c r="D23" s="92" t="s">
        <v>2051</v>
      </c>
      <c r="E23" s="92" t="s">
        <v>2052</v>
      </c>
    </row>
    <row r="24" spans="1:5" ht="15" customHeight="1">
      <c r="A24" s="126"/>
      <c r="B24" s="92" t="s">
        <v>1763</v>
      </c>
      <c r="C24" s="92" t="s">
        <v>2053</v>
      </c>
      <c r="D24" s="92" t="s">
        <v>2054</v>
      </c>
      <c r="E24" s="92" t="s">
        <v>2055</v>
      </c>
    </row>
    <row r="25" spans="1:5" ht="15" customHeight="1">
      <c r="A25" s="126"/>
      <c r="B25" s="92" t="s">
        <v>1764</v>
      </c>
      <c r="C25" s="92" t="s">
        <v>2056</v>
      </c>
      <c r="D25" s="92" t="s">
        <v>2057</v>
      </c>
      <c r="E25" s="92" t="s">
        <v>2058</v>
      </c>
    </row>
    <row r="26" spans="1:5" ht="15" customHeight="1">
      <c r="A26" s="126"/>
      <c r="B26" s="92" t="s">
        <v>1765</v>
      </c>
      <c r="C26" s="92" t="s">
        <v>2059</v>
      </c>
      <c r="D26" s="92" t="s">
        <v>2060</v>
      </c>
      <c r="E26" s="92" t="s">
        <v>2061</v>
      </c>
    </row>
    <row r="27" spans="1:5" ht="15" customHeight="1">
      <c r="A27" s="126"/>
      <c r="B27" s="92" t="s">
        <v>1766</v>
      </c>
      <c r="C27" s="92" t="s">
        <v>2062</v>
      </c>
      <c r="D27" s="92" t="s">
        <v>2063</v>
      </c>
      <c r="E27" s="92" t="s">
        <v>2064</v>
      </c>
    </row>
    <row r="28" spans="1:5" ht="15" customHeight="1">
      <c r="A28" s="126"/>
      <c r="B28" s="92" t="s">
        <v>1767</v>
      </c>
      <c r="C28" s="92" t="s">
        <v>2065</v>
      </c>
      <c r="D28" s="92" t="s">
        <v>2066</v>
      </c>
      <c r="E28" s="92" t="s">
        <v>2067</v>
      </c>
    </row>
    <row r="29" spans="1:5" ht="15" customHeight="1">
      <c r="A29" s="126"/>
      <c r="B29" s="92" t="s">
        <v>1768</v>
      </c>
      <c r="C29" s="92" t="s">
        <v>2068</v>
      </c>
      <c r="D29" s="92" t="s">
        <v>2069</v>
      </c>
      <c r="E29" s="92" t="s">
        <v>2070</v>
      </c>
    </row>
    <row r="30" spans="1:5" ht="15" customHeight="1">
      <c r="A30" s="126"/>
      <c r="B30" s="92" t="s">
        <v>1769</v>
      </c>
      <c r="C30" s="92" t="s">
        <v>2071</v>
      </c>
      <c r="D30" s="92" t="s">
        <v>2072</v>
      </c>
      <c r="E30" s="92" t="s">
        <v>2073</v>
      </c>
    </row>
    <row r="31" spans="1:5" ht="15" customHeight="1">
      <c r="A31" s="126"/>
      <c r="B31" s="92" t="s">
        <v>1770</v>
      </c>
      <c r="C31" s="92" t="s">
        <v>2074</v>
      </c>
      <c r="D31" s="92" t="s">
        <v>2075</v>
      </c>
      <c r="E31" s="92" t="s">
        <v>2076</v>
      </c>
    </row>
    <row r="32" spans="1:5" ht="15" customHeight="1">
      <c r="A32" s="126"/>
      <c r="B32" s="92" t="s">
        <v>1771</v>
      </c>
      <c r="C32" s="92" t="s">
        <v>2077</v>
      </c>
      <c r="D32" s="92" t="s">
        <v>2078</v>
      </c>
      <c r="E32" s="92" t="s">
        <v>2079</v>
      </c>
    </row>
    <row r="33" spans="1:5" ht="15" customHeight="1">
      <c r="A33" s="126"/>
      <c r="B33" s="92" t="s">
        <v>1773</v>
      </c>
      <c r="C33" s="92" t="s">
        <v>2080</v>
      </c>
      <c r="D33" s="92" t="s">
        <v>2081</v>
      </c>
      <c r="E33" s="92" t="s">
        <v>2082</v>
      </c>
    </row>
    <row r="34" spans="1:5" ht="15" customHeight="1">
      <c r="A34" s="126"/>
      <c r="B34" s="92" t="s">
        <v>1774</v>
      </c>
      <c r="C34" s="92" t="s">
        <v>2083</v>
      </c>
      <c r="D34" s="92" t="s">
        <v>2084</v>
      </c>
      <c r="E34" s="92" t="s">
        <v>2085</v>
      </c>
    </row>
    <row r="35" spans="1:5" ht="15" customHeight="1">
      <c r="A35" s="126"/>
      <c r="B35" s="92" t="s">
        <v>1775</v>
      </c>
      <c r="C35" s="92" t="s">
        <v>2086</v>
      </c>
      <c r="D35" s="92" t="s">
        <v>2087</v>
      </c>
      <c r="E35" s="92" t="s">
        <v>2088</v>
      </c>
    </row>
    <row r="36" spans="1:5" ht="15" customHeight="1">
      <c r="A36" s="126"/>
      <c r="B36" s="92" t="s">
        <v>1776</v>
      </c>
      <c r="C36" s="92" t="s">
        <v>2089</v>
      </c>
      <c r="D36" s="92" t="s">
        <v>2090</v>
      </c>
      <c r="E36" s="92" t="s">
        <v>2091</v>
      </c>
    </row>
    <row r="37" spans="1:5" ht="15" customHeight="1">
      <c r="A37" s="126"/>
      <c r="B37" s="92" t="s">
        <v>1777</v>
      </c>
      <c r="C37" s="92" t="s">
        <v>2092</v>
      </c>
      <c r="D37" s="92" t="s">
        <v>2093</v>
      </c>
      <c r="E37" s="92" t="s">
        <v>2094</v>
      </c>
    </row>
    <row r="38" spans="1:5" ht="15" customHeight="1">
      <c r="A38" s="126"/>
      <c r="B38" s="92" t="s">
        <v>1778</v>
      </c>
      <c r="C38" s="92" t="s">
        <v>2095</v>
      </c>
      <c r="D38" s="92" t="s">
        <v>2096</v>
      </c>
      <c r="E38" s="92" t="s">
        <v>2097</v>
      </c>
    </row>
    <row r="39" spans="1:5" ht="15" customHeight="1">
      <c r="A39" s="126"/>
      <c r="B39" s="92" t="s">
        <v>1779</v>
      </c>
      <c r="C39" s="92" t="s">
        <v>2098</v>
      </c>
      <c r="D39" s="92" t="s">
        <v>2099</v>
      </c>
      <c r="E39" s="92" t="s">
        <v>2100</v>
      </c>
    </row>
    <row r="40" spans="1:5" ht="15" customHeight="1">
      <c r="A40" s="126"/>
      <c r="B40" s="92" t="s">
        <v>1780</v>
      </c>
      <c r="C40" s="92" t="s">
        <v>2101</v>
      </c>
      <c r="D40" s="92" t="s">
        <v>2102</v>
      </c>
      <c r="E40" s="92" t="s">
        <v>2103</v>
      </c>
    </row>
    <row r="41" spans="1:5" ht="15" customHeight="1">
      <c r="A41" s="126"/>
      <c r="B41" s="92" t="s">
        <v>1781</v>
      </c>
      <c r="C41" s="92" t="s">
        <v>2104</v>
      </c>
      <c r="D41" s="92" t="s">
        <v>2105</v>
      </c>
      <c r="E41" s="92" t="s">
        <v>2106</v>
      </c>
    </row>
    <row r="42" spans="1:5" ht="15" customHeight="1">
      <c r="A42" s="126"/>
      <c r="B42" s="92" t="s">
        <v>1782</v>
      </c>
      <c r="C42" s="92" t="s">
        <v>2107</v>
      </c>
      <c r="D42" s="92" t="s">
        <v>2108</v>
      </c>
      <c r="E42" s="92" t="s">
        <v>2109</v>
      </c>
    </row>
    <row r="43" spans="1:5" ht="15" customHeight="1">
      <c r="A43" s="126"/>
      <c r="B43" s="92" t="s">
        <v>1783</v>
      </c>
      <c r="C43" s="92" t="s">
        <v>2110</v>
      </c>
      <c r="D43" s="92" t="s">
        <v>2111</v>
      </c>
      <c r="E43" s="92" t="s">
        <v>2112</v>
      </c>
    </row>
    <row r="44" spans="1:5" ht="15" customHeight="1">
      <c r="A44" s="126"/>
      <c r="B44" s="92" t="s">
        <v>1784</v>
      </c>
      <c r="C44" s="92" t="s">
        <v>2113</v>
      </c>
      <c r="D44" s="92" t="s">
        <v>2114</v>
      </c>
      <c r="E44" s="92" t="s">
        <v>2115</v>
      </c>
    </row>
    <row r="45" spans="1:5" ht="15" customHeight="1">
      <c r="A45" s="126"/>
      <c r="B45" s="92" t="s">
        <v>1785</v>
      </c>
      <c r="C45" s="92" t="s">
        <v>2116</v>
      </c>
      <c r="D45" s="92" t="s">
        <v>2117</v>
      </c>
      <c r="E45" s="92" t="s">
        <v>2118</v>
      </c>
    </row>
    <row r="46" spans="1:5" ht="15" customHeight="1">
      <c r="A46" s="126"/>
      <c r="B46" s="92" t="s">
        <v>1786</v>
      </c>
      <c r="C46" s="92" t="s">
        <v>2119</v>
      </c>
      <c r="D46" s="92" t="s">
        <v>2120</v>
      </c>
      <c r="E46" s="92" t="s">
        <v>2121</v>
      </c>
    </row>
    <row r="47" spans="1:5" ht="15" customHeight="1">
      <c r="A47" s="126"/>
      <c r="B47" s="92" t="s">
        <v>1787</v>
      </c>
      <c r="C47" s="92" t="s">
        <v>2122</v>
      </c>
      <c r="D47" s="92" t="s">
        <v>2123</v>
      </c>
      <c r="E47" s="92" t="s">
        <v>2124</v>
      </c>
    </row>
    <row r="48" spans="1:5" ht="15" customHeight="1">
      <c r="A48" s="126"/>
      <c r="B48" s="92" t="s">
        <v>1788</v>
      </c>
      <c r="C48" s="92" t="s">
        <v>2125</v>
      </c>
      <c r="D48" s="92" t="s">
        <v>2126</v>
      </c>
      <c r="E48" s="92" t="s">
        <v>2127</v>
      </c>
    </row>
    <row r="49" spans="1:5" ht="15" customHeight="1">
      <c r="A49" s="126"/>
      <c r="B49" s="92" t="s">
        <v>1789</v>
      </c>
      <c r="C49" s="92" t="s">
        <v>2128</v>
      </c>
      <c r="D49" s="92" t="s">
        <v>2129</v>
      </c>
      <c r="E49" s="92" t="s">
        <v>2130</v>
      </c>
    </row>
    <row r="50" spans="1:5" ht="15" customHeight="1">
      <c r="A50" s="126"/>
      <c r="B50" s="92" t="s">
        <v>1790</v>
      </c>
      <c r="C50" s="92" t="s">
        <v>2131</v>
      </c>
      <c r="D50" s="92" t="s">
        <v>2132</v>
      </c>
      <c r="E50" s="92" t="s">
        <v>2133</v>
      </c>
    </row>
    <row r="51" spans="1:5" ht="15" customHeight="1">
      <c r="A51" s="126"/>
      <c r="B51" s="92" t="s">
        <v>1791</v>
      </c>
      <c r="C51" s="92" t="s">
        <v>2134</v>
      </c>
      <c r="D51" s="92" t="s">
        <v>2135</v>
      </c>
      <c r="E51" s="92" t="s">
        <v>2136</v>
      </c>
    </row>
    <row r="52" spans="1:5" ht="15" customHeight="1">
      <c r="A52" s="126"/>
      <c r="B52" s="92" t="s">
        <v>1792</v>
      </c>
      <c r="C52" s="92" t="s">
        <v>2137</v>
      </c>
      <c r="D52" s="92" t="s">
        <v>2138</v>
      </c>
      <c r="E52" s="92" t="s">
        <v>2139</v>
      </c>
    </row>
    <row r="53" spans="1:5" ht="15" customHeight="1">
      <c r="A53" s="126"/>
      <c r="B53" s="92" t="s">
        <v>1793</v>
      </c>
      <c r="C53" s="92" t="s">
        <v>2140</v>
      </c>
      <c r="D53" s="92" t="s">
        <v>2141</v>
      </c>
      <c r="E53" s="92" t="s">
        <v>2142</v>
      </c>
    </row>
    <row r="54" spans="1:5" ht="15" customHeight="1">
      <c r="A54" s="126"/>
      <c r="B54" s="92" t="s">
        <v>1794</v>
      </c>
      <c r="C54" s="92" t="s">
        <v>2143</v>
      </c>
      <c r="D54" s="92" t="s">
        <v>2144</v>
      </c>
      <c r="E54" s="92" t="s">
        <v>2145</v>
      </c>
    </row>
    <row r="55" spans="1:5" ht="15" customHeight="1">
      <c r="A55" s="126"/>
      <c r="B55" s="92" t="s">
        <v>1795</v>
      </c>
      <c r="C55" s="92" t="s">
        <v>2146</v>
      </c>
      <c r="D55" s="92" t="s">
        <v>2147</v>
      </c>
      <c r="E55" s="92" t="s">
        <v>2148</v>
      </c>
    </row>
    <row r="56" spans="1:5" ht="15" customHeight="1">
      <c r="A56" s="126"/>
      <c r="B56" s="92" t="s">
        <v>1796</v>
      </c>
      <c r="C56" s="92" t="s">
        <v>2149</v>
      </c>
      <c r="D56" s="92" t="s">
        <v>2150</v>
      </c>
      <c r="E56" s="92" t="s">
        <v>2151</v>
      </c>
    </row>
    <row r="57" spans="1:5" ht="15" customHeight="1">
      <c r="A57" s="126"/>
      <c r="B57" s="92" t="s">
        <v>1797</v>
      </c>
      <c r="C57" s="92" t="s">
        <v>2152</v>
      </c>
      <c r="D57" s="92" t="s">
        <v>2153</v>
      </c>
      <c r="E57" s="92" t="s">
        <v>2154</v>
      </c>
    </row>
    <row r="58" spans="1:5" ht="15" customHeight="1">
      <c r="A58" s="126"/>
      <c r="B58" s="92" t="s">
        <v>1798</v>
      </c>
      <c r="C58" s="92" t="s">
        <v>2155</v>
      </c>
      <c r="D58" s="92" t="s">
        <v>2156</v>
      </c>
      <c r="E58" s="92" t="s">
        <v>2157</v>
      </c>
    </row>
    <row r="59" spans="1:5" ht="15" customHeight="1">
      <c r="A59" s="126"/>
      <c r="B59" s="92" t="s">
        <v>1799</v>
      </c>
      <c r="C59" s="92" t="s">
        <v>2158</v>
      </c>
      <c r="D59" s="92" t="s">
        <v>2159</v>
      </c>
      <c r="E59" s="92" t="s">
        <v>2160</v>
      </c>
    </row>
    <row r="60" spans="1:5" ht="15" customHeight="1">
      <c r="A60" s="126"/>
      <c r="B60" s="92" t="s">
        <v>1800</v>
      </c>
      <c r="C60" s="92" t="s">
        <v>2161</v>
      </c>
      <c r="D60" s="92" t="s">
        <v>2162</v>
      </c>
      <c r="E60" s="92" t="s">
        <v>2163</v>
      </c>
    </row>
    <row r="61" spans="1:5" ht="15" customHeight="1">
      <c r="A61" s="126"/>
      <c r="B61" s="92" t="s">
        <v>1801</v>
      </c>
      <c r="C61" s="92" t="s">
        <v>2164</v>
      </c>
      <c r="D61" s="92" t="s">
        <v>2165</v>
      </c>
      <c r="E61" s="92" t="s">
        <v>2166</v>
      </c>
    </row>
    <row r="62" spans="1:5" ht="15" customHeight="1">
      <c r="A62" s="126"/>
      <c r="B62" s="92" t="s">
        <v>1802</v>
      </c>
      <c r="C62" s="92" t="s">
        <v>2167</v>
      </c>
      <c r="D62" s="92" t="s">
        <v>2168</v>
      </c>
      <c r="E62" s="92" t="s">
        <v>2169</v>
      </c>
    </row>
    <row r="63" spans="1:5" ht="15" customHeight="1">
      <c r="A63" s="126"/>
      <c r="B63" s="92" t="s">
        <v>1803</v>
      </c>
      <c r="C63" s="92" t="s">
        <v>2170</v>
      </c>
      <c r="D63" s="92" t="s">
        <v>2171</v>
      </c>
      <c r="E63" s="92" t="s">
        <v>2172</v>
      </c>
    </row>
    <row r="64" spans="1:5" ht="15" customHeight="1">
      <c r="A64" s="126"/>
      <c r="B64" s="92" t="s">
        <v>1804</v>
      </c>
      <c r="C64" s="92" t="s">
        <v>2173</v>
      </c>
      <c r="D64" s="92" t="s">
        <v>2174</v>
      </c>
      <c r="E64" s="92" t="s">
        <v>2175</v>
      </c>
    </row>
    <row r="65" spans="1:5" ht="15" customHeight="1">
      <c r="A65" s="126"/>
      <c r="B65" s="92" t="s">
        <v>1805</v>
      </c>
      <c r="C65" s="92" t="s">
        <v>2176</v>
      </c>
      <c r="D65" s="92" t="s">
        <v>2177</v>
      </c>
      <c r="E65" s="92" t="s">
        <v>2178</v>
      </c>
    </row>
    <row r="66" spans="1:5" ht="15" customHeight="1">
      <c r="A66" s="126"/>
      <c r="B66" s="92" t="s">
        <v>1806</v>
      </c>
      <c r="C66" s="92" t="s">
        <v>2179</v>
      </c>
      <c r="D66" s="92" t="s">
        <v>2180</v>
      </c>
      <c r="E66" s="92" t="s">
        <v>2181</v>
      </c>
    </row>
    <row r="67" spans="1:5" ht="15" customHeight="1">
      <c r="A67" s="126"/>
      <c r="B67" s="92" t="s">
        <v>1807</v>
      </c>
      <c r="C67" s="92" t="s">
        <v>2182</v>
      </c>
      <c r="D67" s="92" t="s">
        <v>2183</v>
      </c>
      <c r="E67" s="92" t="s">
        <v>2184</v>
      </c>
    </row>
    <row r="68" spans="1:5" ht="15" customHeight="1">
      <c r="A68" s="126"/>
      <c r="B68" s="92" t="s">
        <v>1808</v>
      </c>
      <c r="C68" s="92" t="s">
        <v>2185</v>
      </c>
      <c r="D68" s="92" t="s">
        <v>2186</v>
      </c>
      <c r="E68" s="92" t="s">
        <v>2187</v>
      </c>
    </row>
    <row r="69" spans="1:5" ht="15" customHeight="1">
      <c r="A69" s="126"/>
      <c r="B69" s="92" t="s">
        <v>1809</v>
      </c>
      <c r="C69" s="92" t="s">
        <v>2188</v>
      </c>
      <c r="D69" s="92" t="s">
        <v>2189</v>
      </c>
      <c r="E69" s="92" t="s">
        <v>2190</v>
      </c>
    </row>
    <row r="70" spans="1:5" ht="15" customHeight="1">
      <c r="A70" s="126"/>
      <c r="B70" s="92" t="s">
        <v>1813</v>
      </c>
      <c r="C70" s="92" t="s">
        <v>2191</v>
      </c>
      <c r="D70" s="92" t="s">
        <v>2192</v>
      </c>
      <c r="E70" s="92" t="s">
        <v>2193</v>
      </c>
    </row>
    <row r="71" spans="1:5" ht="15" customHeight="1">
      <c r="A71" s="126"/>
      <c r="B71" s="92" t="s">
        <v>1814</v>
      </c>
      <c r="C71" s="92" t="s">
        <v>2194</v>
      </c>
      <c r="D71" s="92" t="s">
        <v>2195</v>
      </c>
      <c r="E71" s="92" t="s">
        <v>2196</v>
      </c>
    </row>
    <row r="72" spans="1:5" ht="15" customHeight="1">
      <c r="A72" s="126"/>
      <c r="B72" s="92" t="s">
        <v>1815</v>
      </c>
      <c r="C72" s="92" t="s">
        <v>2197</v>
      </c>
      <c r="D72" s="92" t="s">
        <v>2198</v>
      </c>
      <c r="E72" s="92" t="s">
        <v>2199</v>
      </c>
    </row>
    <row r="73" spans="1:5" ht="15" customHeight="1">
      <c r="A73" s="126"/>
      <c r="B73" s="92" t="s">
        <v>1816</v>
      </c>
      <c r="C73" s="92" t="s">
        <v>2200</v>
      </c>
      <c r="D73" s="92" t="s">
        <v>2201</v>
      </c>
      <c r="E73" s="92" t="s">
        <v>2202</v>
      </c>
    </row>
    <row r="74" spans="1:5" ht="15" customHeight="1">
      <c r="A74" s="126"/>
      <c r="B74" s="92" t="s">
        <v>1817</v>
      </c>
      <c r="C74" s="92" t="s">
        <v>2203</v>
      </c>
      <c r="D74" s="92" t="s">
        <v>2204</v>
      </c>
      <c r="E74" s="92" t="s">
        <v>2205</v>
      </c>
    </row>
    <row r="75" spans="1:5" ht="15" customHeight="1">
      <c r="A75" s="126"/>
      <c r="B75" s="92" t="s">
        <v>1818</v>
      </c>
      <c r="C75" s="92" t="s">
        <v>2206</v>
      </c>
      <c r="D75" s="92" t="s">
        <v>2207</v>
      </c>
      <c r="E75" s="92" t="s">
        <v>2208</v>
      </c>
    </row>
    <row r="76" spans="1:5" ht="15" customHeight="1">
      <c r="A76" s="126"/>
      <c r="B76" s="92" t="s">
        <v>1819</v>
      </c>
      <c r="C76" s="92" t="s">
        <v>2209</v>
      </c>
      <c r="D76" s="92" t="s">
        <v>2210</v>
      </c>
      <c r="E76" s="92" t="s">
        <v>2211</v>
      </c>
    </row>
    <row r="77" spans="1:5" ht="15" customHeight="1">
      <c r="A77" s="126"/>
      <c r="B77" s="92" t="s">
        <v>1820</v>
      </c>
      <c r="C77" s="92" t="s">
        <v>2212</v>
      </c>
      <c r="D77" s="92" t="s">
        <v>2213</v>
      </c>
      <c r="E77" s="92" t="s">
        <v>2214</v>
      </c>
    </row>
    <row r="78" spans="1:5" ht="15" customHeight="1">
      <c r="A78" s="126"/>
      <c r="B78" s="92" t="s">
        <v>1821</v>
      </c>
      <c r="C78" s="92" t="s">
        <v>2215</v>
      </c>
      <c r="D78" s="92" t="s">
        <v>2216</v>
      </c>
      <c r="E78" s="92" t="s">
        <v>2217</v>
      </c>
    </row>
    <row r="79" spans="1:5" ht="15" customHeight="1">
      <c r="A79" s="126"/>
      <c r="B79" s="92" t="s">
        <v>1822</v>
      </c>
      <c r="C79" s="92" t="s">
        <v>2218</v>
      </c>
      <c r="D79" s="92" t="s">
        <v>2219</v>
      </c>
      <c r="E79" s="92" t="s">
        <v>2220</v>
      </c>
    </row>
    <row r="80" spans="1:5" ht="15" customHeight="1">
      <c r="A80" s="126"/>
      <c r="B80" s="92" t="s">
        <v>1823</v>
      </c>
      <c r="C80" s="92" t="s">
        <v>2221</v>
      </c>
      <c r="D80" s="92" t="s">
        <v>2222</v>
      </c>
      <c r="E80" s="92" t="s">
        <v>2223</v>
      </c>
    </row>
    <row r="81" spans="1:5" ht="15" customHeight="1">
      <c r="A81" s="126"/>
      <c r="B81" s="92" t="s">
        <v>1824</v>
      </c>
      <c r="C81" s="92" t="s">
        <v>2224</v>
      </c>
      <c r="D81" s="92" t="s">
        <v>2225</v>
      </c>
      <c r="E81" s="92" t="s">
        <v>2226</v>
      </c>
    </row>
    <row r="82" spans="1:5" ht="15" customHeight="1">
      <c r="A82" s="126"/>
      <c r="B82" s="92" t="s">
        <v>1825</v>
      </c>
      <c r="C82" s="92" t="s">
        <v>2227</v>
      </c>
      <c r="D82" s="92" t="s">
        <v>2228</v>
      </c>
      <c r="E82" s="92" t="s">
        <v>2229</v>
      </c>
    </row>
    <row r="83" spans="1:5" ht="15" customHeight="1">
      <c r="A83" s="126"/>
      <c r="B83" s="92" t="s">
        <v>1826</v>
      </c>
      <c r="C83" s="92" t="s">
        <v>2230</v>
      </c>
      <c r="D83" s="92" t="s">
        <v>2231</v>
      </c>
      <c r="E83" s="92" t="s">
        <v>2232</v>
      </c>
    </row>
    <row r="84" spans="1:5" ht="15" customHeight="1">
      <c r="A84" s="126"/>
      <c r="B84" s="92" t="s">
        <v>1827</v>
      </c>
      <c r="C84" s="92" t="s">
        <v>2233</v>
      </c>
      <c r="D84" s="92" t="s">
        <v>2234</v>
      </c>
      <c r="E84" s="92" t="s">
        <v>2235</v>
      </c>
    </row>
    <row r="85" spans="1:5" ht="15" customHeight="1">
      <c r="A85" s="126"/>
      <c r="B85" s="92" t="s">
        <v>1828</v>
      </c>
      <c r="C85" s="92" t="s">
        <v>2236</v>
      </c>
      <c r="D85" s="92" t="s">
        <v>2237</v>
      </c>
      <c r="E85" s="92" t="s">
        <v>2238</v>
      </c>
    </row>
    <row r="86" spans="1:5" ht="15" customHeight="1">
      <c r="A86" s="126"/>
      <c r="B86" s="92" t="s">
        <v>1829</v>
      </c>
      <c r="C86" s="92" t="s">
        <v>2239</v>
      </c>
      <c r="D86" s="92" t="s">
        <v>2240</v>
      </c>
      <c r="E86" s="92" t="s">
        <v>2241</v>
      </c>
    </row>
    <row r="87" spans="1:5" ht="15" customHeight="1">
      <c r="A87" s="126"/>
      <c r="B87" s="92" t="s">
        <v>1830</v>
      </c>
      <c r="C87" s="92" t="s">
        <v>2242</v>
      </c>
      <c r="D87" s="92" t="s">
        <v>2242</v>
      </c>
      <c r="E87" s="92" t="s">
        <v>2242</v>
      </c>
    </row>
    <row r="88" spans="1:5" ht="15" customHeight="1">
      <c r="A88" s="126"/>
      <c r="B88" s="92" t="s">
        <v>1831</v>
      </c>
      <c r="C88" s="92" t="s">
        <v>2242</v>
      </c>
      <c r="D88" s="92" t="s">
        <v>2242</v>
      </c>
      <c r="E88" s="92" t="s">
        <v>2242</v>
      </c>
    </row>
    <row r="89" spans="1:5" ht="15" customHeight="1">
      <c r="A89" s="126"/>
      <c r="B89" s="92" t="s">
        <v>1832</v>
      </c>
      <c r="C89" s="92" t="s">
        <v>2243</v>
      </c>
      <c r="D89" s="92" t="s">
        <v>2244</v>
      </c>
      <c r="E89" s="92" t="s">
        <v>2245</v>
      </c>
    </row>
    <row r="90" spans="1:5" ht="15" customHeight="1">
      <c r="A90" s="126"/>
      <c r="B90" s="92" t="s">
        <v>1833</v>
      </c>
      <c r="C90" s="92" t="s">
        <v>2246</v>
      </c>
      <c r="D90" s="92" t="s">
        <v>2247</v>
      </c>
      <c r="E90" s="92" t="s">
        <v>2248</v>
      </c>
    </row>
    <row r="91" spans="1:5" ht="15" customHeight="1">
      <c r="A91" s="126"/>
      <c r="B91" s="92" t="s">
        <v>1834</v>
      </c>
      <c r="C91" s="92" t="s">
        <v>2249</v>
      </c>
      <c r="D91" s="92" t="s">
        <v>2250</v>
      </c>
      <c r="E91" s="92" t="s">
        <v>2251</v>
      </c>
    </row>
    <row r="92" spans="1:5" ht="15" customHeight="1">
      <c r="A92" s="126"/>
      <c r="B92" s="92" t="s">
        <v>1835</v>
      </c>
      <c r="C92" s="92" t="s">
        <v>2252</v>
      </c>
      <c r="D92" s="92" t="s">
        <v>2253</v>
      </c>
      <c r="E92" s="92" t="s">
        <v>2254</v>
      </c>
    </row>
    <row r="93" spans="1:5" ht="15" customHeight="1">
      <c r="A93" s="126"/>
      <c r="B93" s="92" t="s">
        <v>1836</v>
      </c>
      <c r="C93" s="92" t="s">
        <v>2255</v>
      </c>
      <c r="D93" s="92" t="s">
        <v>2256</v>
      </c>
      <c r="E93" s="92" t="s">
        <v>2257</v>
      </c>
    </row>
    <row r="94" spans="1:5" ht="15" customHeight="1">
      <c r="A94" s="126"/>
      <c r="B94" s="92" t="s">
        <v>1837</v>
      </c>
      <c r="C94" s="92" t="s">
        <v>2258</v>
      </c>
      <c r="D94" s="92" t="s">
        <v>2259</v>
      </c>
      <c r="E94" s="92" t="s">
        <v>2260</v>
      </c>
    </row>
    <row r="95" spans="1:5" ht="15" customHeight="1">
      <c r="A95" s="126"/>
      <c r="B95" s="92" t="s">
        <v>1838</v>
      </c>
      <c r="C95" s="92" t="s">
        <v>1988</v>
      </c>
      <c r="D95" s="92" t="s">
        <v>1988</v>
      </c>
      <c r="E95" s="92" t="s">
        <v>1988</v>
      </c>
    </row>
    <row r="96" spans="1:5" ht="15" customHeight="1">
      <c r="A96" s="126"/>
      <c r="B96" s="92" t="s">
        <v>1839</v>
      </c>
      <c r="C96" s="92" t="s">
        <v>1988</v>
      </c>
      <c r="D96" s="92" t="s">
        <v>1988</v>
      </c>
      <c r="E96" s="92" t="s">
        <v>1988</v>
      </c>
    </row>
    <row r="97" spans="1:5" ht="15" customHeight="1">
      <c r="A97" s="126"/>
      <c r="B97" s="92" t="s">
        <v>1840</v>
      </c>
      <c r="C97" s="92" t="s">
        <v>1989</v>
      </c>
      <c r="D97" s="92" t="s">
        <v>1989</v>
      </c>
      <c r="E97" s="92" t="s">
        <v>1989</v>
      </c>
    </row>
    <row r="98" spans="1:5" ht="15" customHeight="1">
      <c r="A98" s="127"/>
      <c r="B98" s="92" t="s">
        <v>1841</v>
      </c>
      <c r="C98" s="92" t="s">
        <v>1989</v>
      </c>
      <c r="D98" s="92" t="s">
        <v>1989</v>
      </c>
      <c r="E98" s="92" t="s">
        <v>1989</v>
      </c>
    </row>
    <row r="99" spans="1:5" ht="15" customHeight="1">
      <c r="A99" s="125" t="s">
        <v>331</v>
      </c>
      <c r="B99" s="92" t="s">
        <v>1742</v>
      </c>
      <c r="C99" s="92" t="s">
        <v>2261</v>
      </c>
      <c r="D99" s="92" t="s">
        <v>2262</v>
      </c>
      <c r="E99" s="92" t="s">
        <v>2263</v>
      </c>
    </row>
    <row r="100" spans="1:5" ht="15" customHeight="1">
      <c r="A100" s="126"/>
      <c r="B100" s="92" t="s">
        <v>1743</v>
      </c>
      <c r="C100" s="92" t="s">
        <v>2264</v>
      </c>
      <c r="D100" s="92" t="s">
        <v>2265</v>
      </c>
      <c r="E100" s="92" t="s">
        <v>2266</v>
      </c>
    </row>
    <row r="101" spans="1:5" ht="15" customHeight="1">
      <c r="A101" s="126"/>
      <c r="B101" s="92" t="s">
        <v>1744</v>
      </c>
      <c r="C101" s="92" t="s">
        <v>2267</v>
      </c>
      <c r="D101" s="92" t="s">
        <v>2268</v>
      </c>
      <c r="E101" s="92" t="s">
        <v>2269</v>
      </c>
    </row>
    <row r="102" spans="1:5" ht="15" customHeight="1">
      <c r="A102" s="126"/>
      <c r="B102" s="92" t="s">
        <v>1745</v>
      </c>
      <c r="C102" s="92" t="s">
        <v>2270</v>
      </c>
      <c r="D102" s="92" t="s">
        <v>2271</v>
      </c>
      <c r="E102" s="92" t="s">
        <v>2272</v>
      </c>
    </row>
    <row r="103" spans="1:5" ht="15" customHeight="1">
      <c r="A103" s="126"/>
      <c r="B103" s="92" t="s">
        <v>1746</v>
      </c>
      <c r="C103" s="92" t="s">
        <v>2273</v>
      </c>
      <c r="D103" s="92" t="s">
        <v>2274</v>
      </c>
      <c r="E103" s="92" t="s">
        <v>2275</v>
      </c>
    </row>
    <row r="104" spans="1:5" ht="15" customHeight="1">
      <c r="A104" s="126"/>
      <c r="B104" s="92" t="s">
        <v>1747</v>
      </c>
      <c r="C104" s="92" t="s">
        <v>2276</v>
      </c>
      <c r="D104" s="92" t="s">
        <v>2277</v>
      </c>
      <c r="E104" s="92" t="s">
        <v>2278</v>
      </c>
    </row>
    <row r="105" spans="1:5" ht="15" customHeight="1">
      <c r="A105" s="126"/>
      <c r="B105" s="92" t="s">
        <v>1748</v>
      </c>
      <c r="C105" s="92" t="s">
        <v>2279</v>
      </c>
      <c r="D105" s="92" t="s">
        <v>2280</v>
      </c>
      <c r="E105" s="92" t="s">
        <v>2281</v>
      </c>
    </row>
    <row r="106" spans="1:5" ht="15" customHeight="1">
      <c r="A106" s="126"/>
      <c r="B106" s="92" t="s">
        <v>1749</v>
      </c>
      <c r="C106" s="92" t="s">
        <v>2282</v>
      </c>
      <c r="D106" s="92" t="s">
        <v>2283</v>
      </c>
      <c r="E106" s="92" t="s">
        <v>2284</v>
      </c>
    </row>
    <row r="107" spans="1:5" ht="15" customHeight="1">
      <c r="A107" s="126"/>
      <c r="B107" s="92" t="s">
        <v>1750</v>
      </c>
      <c r="C107" s="92" t="s">
        <v>2285</v>
      </c>
      <c r="D107" s="92" t="s">
        <v>2286</v>
      </c>
      <c r="E107" s="92" t="s">
        <v>2287</v>
      </c>
    </row>
    <row r="108" spans="1:5" ht="15" customHeight="1">
      <c r="A108" s="126"/>
      <c r="B108" s="92" t="s">
        <v>1751</v>
      </c>
      <c r="C108" s="92" t="s">
        <v>2288</v>
      </c>
      <c r="D108" s="92" t="s">
        <v>2289</v>
      </c>
      <c r="E108" s="92" t="s">
        <v>2290</v>
      </c>
    </row>
    <row r="109" spans="1:5" ht="15" customHeight="1">
      <c r="A109" s="126"/>
      <c r="B109" s="92" t="s">
        <v>1752</v>
      </c>
      <c r="C109" s="92" t="s">
        <v>2291</v>
      </c>
      <c r="D109" s="92" t="s">
        <v>2292</v>
      </c>
      <c r="E109" s="92" t="s">
        <v>2293</v>
      </c>
    </row>
    <row r="110" spans="1:5" ht="15" customHeight="1">
      <c r="A110" s="126"/>
      <c r="B110" s="92" t="s">
        <v>1753</v>
      </c>
      <c r="C110" s="92" t="s">
        <v>2294</v>
      </c>
      <c r="D110" s="92" t="s">
        <v>2295</v>
      </c>
      <c r="E110" s="92" t="s">
        <v>2296</v>
      </c>
    </row>
    <row r="111" spans="1:5" ht="15" customHeight="1">
      <c r="A111" s="126"/>
      <c r="B111" s="92" t="s">
        <v>1754</v>
      </c>
      <c r="C111" s="92" t="s">
        <v>2297</v>
      </c>
      <c r="D111" s="92" t="s">
        <v>2298</v>
      </c>
      <c r="E111" s="92" t="s">
        <v>2299</v>
      </c>
    </row>
    <row r="112" spans="1:5" ht="15" customHeight="1">
      <c r="A112" s="126"/>
      <c r="B112" s="92" t="s">
        <v>1755</v>
      </c>
      <c r="C112" s="92" t="s">
        <v>2300</v>
      </c>
      <c r="D112" s="92" t="s">
        <v>2301</v>
      </c>
      <c r="E112" s="92" t="s">
        <v>2302</v>
      </c>
    </row>
    <row r="113" spans="1:5" ht="15" customHeight="1">
      <c r="A113" s="126"/>
      <c r="B113" s="92" t="s">
        <v>1756</v>
      </c>
      <c r="C113" s="92" t="s">
        <v>2303</v>
      </c>
      <c r="D113" s="92" t="s">
        <v>2304</v>
      </c>
      <c r="E113" s="92" t="s">
        <v>2305</v>
      </c>
    </row>
    <row r="114" spans="1:5" ht="15" customHeight="1">
      <c r="A114" s="126"/>
      <c r="B114" s="92" t="s">
        <v>1757</v>
      </c>
      <c r="C114" s="92" t="s">
        <v>2306</v>
      </c>
      <c r="D114" s="92" t="s">
        <v>2307</v>
      </c>
      <c r="E114" s="92" t="s">
        <v>2308</v>
      </c>
    </row>
    <row r="115" spans="1:5" ht="15" customHeight="1">
      <c r="A115" s="126"/>
      <c r="B115" s="92" t="s">
        <v>1758</v>
      </c>
      <c r="C115" s="92" t="s">
        <v>2309</v>
      </c>
      <c r="D115" s="92" t="s">
        <v>2310</v>
      </c>
      <c r="E115" s="92" t="s">
        <v>2311</v>
      </c>
    </row>
    <row r="116" spans="1:5" ht="15" customHeight="1">
      <c r="A116" s="126"/>
      <c r="B116" s="92" t="s">
        <v>1759</v>
      </c>
      <c r="C116" s="92" t="s">
        <v>2312</v>
      </c>
      <c r="D116" s="92" t="s">
        <v>2313</v>
      </c>
      <c r="E116" s="92" t="s">
        <v>2314</v>
      </c>
    </row>
    <row r="117" spans="1:5" ht="15" customHeight="1">
      <c r="A117" s="126"/>
      <c r="B117" s="92" t="s">
        <v>1760</v>
      </c>
      <c r="C117" s="92" t="s">
        <v>2315</v>
      </c>
      <c r="D117" s="92" t="s">
        <v>2316</v>
      </c>
      <c r="E117" s="92" t="s">
        <v>2317</v>
      </c>
    </row>
    <row r="118" spans="1:5" ht="15" customHeight="1">
      <c r="A118" s="126"/>
      <c r="B118" s="92" t="s">
        <v>1761</v>
      </c>
      <c r="C118" s="92" t="s">
        <v>2318</v>
      </c>
      <c r="D118" s="92" t="s">
        <v>2319</v>
      </c>
      <c r="E118" s="92" t="s">
        <v>2320</v>
      </c>
    </row>
    <row r="119" spans="1:5" ht="15" customHeight="1">
      <c r="A119" s="126"/>
      <c r="B119" s="92" t="s">
        <v>1762</v>
      </c>
      <c r="C119" s="92" t="s">
        <v>2321</v>
      </c>
      <c r="D119" s="92" t="s">
        <v>2322</v>
      </c>
      <c r="E119" s="92" t="s">
        <v>2323</v>
      </c>
    </row>
    <row r="120" spans="1:5" ht="15" customHeight="1">
      <c r="A120" s="126"/>
      <c r="B120" s="92" t="s">
        <v>1763</v>
      </c>
      <c r="C120" s="92" t="s">
        <v>2324</v>
      </c>
      <c r="D120" s="92" t="s">
        <v>2325</v>
      </c>
      <c r="E120" s="92" t="s">
        <v>2326</v>
      </c>
    </row>
    <row r="121" spans="1:5" ht="15" customHeight="1">
      <c r="A121" s="126"/>
      <c r="B121" s="92" t="s">
        <v>1764</v>
      </c>
      <c r="C121" s="92" t="s">
        <v>2327</v>
      </c>
      <c r="D121" s="92" t="s">
        <v>2328</v>
      </c>
      <c r="E121" s="92" t="s">
        <v>2329</v>
      </c>
    </row>
    <row r="122" spans="1:5" ht="15" customHeight="1">
      <c r="A122" s="126"/>
      <c r="B122" s="92" t="s">
        <v>1765</v>
      </c>
      <c r="C122" s="92" t="s">
        <v>2330</v>
      </c>
      <c r="D122" s="92" t="s">
        <v>2331</v>
      </c>
      <c r="E122" s="92" t="s">
        <v>2332</v>
      </c>
    </row>
    <row r="123" spans="1:5" ht="15" customHeight="1">
      <c r="A123" s="126"/>
      <c r="B123" s="92" t="s">
        <v>1766</v>
      </c>
      <c r="C123" s="92" t="s">
        <v>2333</v>
      </c>
      <c r="D123" s="92" t="s">
        <v>2334</v>
      </c>
      <c r="E123" s="92" t="s">
        <v>2335</v>
      </c>
    </row>
    <row r="124" spans="1:5" ht="15" customHeight="1">
      <c r="A124" s="126"/>
      <c r="B124" s="92" t="s">
        <v>1767</v>
      </c>
      <c r="C124" s="92" t="s">
        <v>2336</v>
      </c>
      <c r="D124" s="92" t="s">
        <v>2337</v>
      </c>
      <c r="E124" s="92" t="s">
        <v>2338</v>
      </c>
    </row>
    <row r="125" spans="1:5" ht="15" customHeight="1">
      <c r="A125" s="126"/>
      <c r="B125" s="92" t="s">
        <v>1768</v>
      </c>
      <c r="C125" s="92" t="s">
        <v>2339</v>
      </c>
      <c r="D125" s="92" t="s">
        <v>2340</v>
      </c>
      <c r="E125" s="92" t="s">
        <v>2341</v>
      </c>
    </row>
    <row r="126" spans="1:5" ht="15" customHeight="1">
      <c r="A126" s="126"/>
      <c r="B126" s="92" t="s">
        <v>1769</v>
      </c>
      <c r="C126" s="92" t="s">
        <v>2342</v>
      </c>
      <c r="D126" s="92" t="s">
        <v>2343</v>
      </c>
      <c r="E126" s="92" t="s">
        <v>2344</v>
      </c>
    </row>
    <row r="127" spans="1:5" ht="15" customHeight="1">
      <c r="A127" s="126"/>
      <c r="B127" s="92" t="s">
        <v>1770</v>
      </c>
      <c r="C127" s="92" t="s">
        <v>2345</v>
      </c>
      <c r="D127" s="92" t="s">
        <v>2346</v>
      </c>
      <c r="E127" s="92" t="s">
        <v>2347</v>
      </c>
    </row>
    <row r="128" spans="1:5" ht="15" customHeight="1">
      <c r="A128" s="126"/>
      <c r="B128" s="92" t="s">
        <v>1771</v>
      </c>
      <c r="C128" s="92" t="s">
        <v>2348</v>
      </c>
      <c r="D128" s="92" t="s">
        <v>2349</v>
      </c>
      <c r="E128" s="92" t="s">
        <v>2350</v>
      </c>
    </row>
    <row r="129" spans="1:5" ht="15" customHeight="1">
      <c r="A129" s="126"/>
      <c r="B129" s="92" t="s">
        <v>1773</v>
      </c>
      <c r="C129" s="92" t="s">
        <v>2351</v>
      </c>
      <c r="D129" s="92" t="s">
        <v>2352</v>
      </c>
      <c r="E129" s="92" t="s">
        <v>2353</v>
      </c>
    </row>
    <row r="130" spans="1:5" ht="15" customHeight="1">
      <c r="A130" s="126"/>
      <c r="B130" s="92" t="s">
        <v>1774</v>
      </c>
      <c r="C130" s="92" t="s">
        <v>2354</v>
      </c>
      <c r="D130" s="92" t="s">
        <v>2355</v>
      </c>
      <c r="E130" s="92" t="s">
        <v>2356</v>
      </c>
    </row>
    <row r="131" spans="1:5" ht="15" customHeight="1">
      <c r="A131" s="126"/>
      <c r="B131" s="92" t="s">
        <v>1775</v>
      </c>
      <c r="C131" s="92" t="s">
        <v>2357</v>
      </c>
      <c r="D131" s="92" t="s">
        <v>2358</v>
      </c>
      <c r="E131" s="92" t="s">
        <v>2359</v>
      </c>
    </row>
    <row r="132" spans="1:5" ht="15" customHeight="1">
      <c r="A132" s="126"/>
      <c r="B132" s="92" t="s">
        <v>1776</v>
      </c>
      <c r="C132" s="92" t="s">
        <v>2360</v>
      </c>
      <c r="D132" s="92" t="s">
        <v>2361</v>
      </c>
      <c r="E132" s="92" t="s">
        <v>2362</v>
      </c>
    </row>
    <row r="133" spans="1:5" ht="15" customHeight="1">
      <c r="A133" s="126"/>
      <c r="B133" s="92" t="s">
        <v>1777</v>
      </c>
      <c r="C133" s="92" t="s">
        <v>2363</v>
      </c>
      <c r="D133" s="92" t="s">
        <v>2364</v>
      </c>
      <c r="E133" s="92" t="s">
        <v>2365</v>
      </c>
    </row>
    <row r="134" spans="1:5" ht="15" customHeight="1">
      <c r="A134" s="126"/>
      <c r="B134" s="92" t="s">
        <v>1778</v>
      </c>
      <c r="C134" s="92" t="s">
        <v>2366</v>
      </c>
      <c r="D134" s="92" t="s">
        <v>2367</v>
      </c>
      <c r="E134" s="92" t="s">
        <v>2368</v>
      </c>
    </row>
    <row r="135" spans="1:5" ht="15" customHeight="1">
      <c r="A135" s="126"/>
      <c r="B135" s="92" t="s">
        <v>1779</v>
      </c>
      <c r="C135" s="92" t="s">
        <v>2369</v>
      </c>
      <c r="D135" s="92" t="s">
        <v>2370</v>
      </c>
      <c r="E135" s="92" t="s">
        <v>2371</v>
      </c>
    </row>
    <row r="136" spans="1:5" ht="15" customHeight="1">
      <c r="A136" s="126"/>
      <c r="B136" s="92" t="s">
        <v>1780</v>
      </c>
      <c r="C136" s="92" t="s">
        <v>2372</v>
      </c>
      <c r="D136" s="92" t="s">
        <v>2373</v>
      </c>
      <c r="E136" s="92" t="s">
        <v>2374</v>
      </c>
    </row>
    <row r="137" spans="1:5" ht="15" customHeight="1">
      <c r="A137" s="126"/>
      <c r="B137" s="92" t="s">
        <v>1781</v>
      </c>
      <c r="C137" s="92" t="s">
        <v>2375</v>
      </c>
      <c r="D137" s="92" t="s">
        <v>2376</v>
      </c>
      <c r="E137" s="92" t="s">
        <v>2377</v>
      </c>
    </row>
    <row r="138" spans="1:5" ht="15" customHeight="1">
      <c r="A138" s="126"/>
      <c r="B138" s="92" t="s">
        <v>1782</v>
      </c>
      <c r="C138" s="92" t="s">
        <v>2378</v>
      </c>
      <c r="D138" s="92" t="s">
        <v>2379</v>
      </c>
      <c r="E138" s="92" t="s">
        <v>2380</v>
      </c>
    </row>
    <row r="139" spans="1:5" ht="15" customHeight="1">
      <c r="A139" s="126"/>
      <c r="B139" s="92" t="s">
        <v>1783</v>
      </c>
      <c r="C139" s="92" t="s">
        <v>2381</v>
      </c>
      <c r="D139" s="92" t="s">
        <v>2382</v>
      </c>
      <c r="E139" s="92" t="s">
        <v>2383</v>
      </c>
    </row>
    <row r="140" spans="1:5" ht="15" customHeight="1">
      <c r="A140" s="126"/>
      <c r="B140" s="92" t="s">
        <v>1784</v>
      </c>
      <c r="C140" s="92" t="s">
        <v>2384</v>
      </c>
      <c r="D140" s="92" t="s">
        <v>2385</v>
      </c>
      <c r="E140" s="92" t="s">
        <v>2386</v>
      </c>
    </row>
    <row r="141" spans="1:5" ht="15" customHeight="1">
      <c r="A141" s="126"/>
      <c r="B141" s="92" t="s">
        <v>1785</v>
      </c>
      <c r="C141" s="92" t="s">
        <v>2387</v>
      </c>
      <c r="D141" s="92" t="s">
        <v>2388</v>
      </c>
      <c r="E141" s="92" t="s">
        <v>2389</v>
      </c>
    </row>
    <row r="142" spans="1:5" ht="15" customHeight="1">
      <c r="A142" s="126"/>
      <c r="B142" s="92" t="s">
        <v>1786</v>
      </c>
      <c r="C142" s="92" t="s">
        <v>2390</v>
      </c>
      <c r="D142" s="92" t="s">
        <v>2391</v>
      </c>
      <c r="E142" s="92" t="s">
        <v>2392</v>
      </c>
    </row>
    <row r="143" spans="1:5" ht="15" customHeight="1">
      <c r="A143" s="126"/>
      <c r="B143" s="92" t="s">
        <v>1787</v>
      </c>
      <c r="C143" s="92" t="s">
        <v>2393</v>
      </c>
      <c r="D143" s="92" t="s">
        <v>2394</v>
      </c>
      <c r="E143" s="92" t="s">
        <v>2395</v>
      </c>
    </row>
    <row r="144" spans="1:5" ht="15" customHeight="1">
      <c r="A144" s="126"/>
      <c r="B144" s="92" t="s">
        <v>1788</v>
      </c>
      <c r="C144" s="92" t="s">
        <v>2396</v>
      </c>
      <c r="D144" s="92" t="s">
        <v>2397</v>
      </c>
      <c r="E144" s="92" t="s">
        <v>2398</v>
      </c>
    </row>
    <row r="145" spans="1:5" ht="15" customHeight="1">
      <c r="A145" s="126"/>
      <c r="B145" s="92" t="s">
        <v>1789</v>
      </c>
      <c r="C145" s="92" t="s">
        <v>2399</v>
      </c>
      <c r="D145" s="92" t="s">
        <v>2400</v>
      </c>
      <c r="E145" s="92" t="s">
        <v>2401</v>
      </c>
    </row>
    <row r="146" spans="1:5" ht="15" customHeight="1">
      <c r="A146" s="126"/>
      <c r="B146" s="92" t="s">
        <v>1790</v>
      </c>
      <c r="C146" s="92" t="s">
        <v>2402</v>
      </c>
      <c r="D146" s="92" t="s">
        <v>2403</v>
      </c>
      <c r="E146" s="92" t="s">
        <v>2404</v>
      </c>
    </row>
    <row r="147" spans="1:5" ht="15" customHeight="1">
      <c r="A147" s="126"/>
      <c r="B147" s="92" t="s">
        <v>1791</v>
      </c>
      <c r="C147" s="92" t="s">
        <v>2405</v>
      </c>
      <c r="D147" s="92" t="s">
        <v>2406</v>
      </c>
      <c r="E147" s="92" t="s">
        <v>2407</v>
      </c>
    </row>
    <row r="148" spans="1:5" ht="15" customHeight="1">
      <c r="A148" s="126"/>
      <c r="B148" s="92" t="s">
        <v>1792</v>
      </c>
      <c r="C148" s="92" t="s">
        <v>2408</v>
      </c>
      <c r="D148" s="92" t="s">
        <v>2409</v>
      </c>
      <c r="E148" s="92" t="s">
        <v>2410</v>
      </c>
    </row>
    <row r="149" spans="1:5" ht="15" customHeight="1">
      <c r="A149" s="126"/>
      <c r="B149" s="92" t="s">
        <v>1793</v>
      </c>
      <c r="C149" s="92" t="s">
        <v>2411</v>
      </c>
      <c r="D149" s="92" t="s">
        <v>2412</v>
      </c>
      <c r="E149" s="92" t="s">
        <v>2413</v>
      </c>
    </row>
    <row r="150" spans="1:5" ht="15" customHeight="1">
      <c r="A150" s="126"/>
      <c r="B150" s="92" t="s">
        <v>1794</v>
      </c>
      <c r="C150" s="92" t="s">
        <v>2414</v>
      </c>
      <c r="D150" s="92" t="s">
        <v>2415</v>
      </c>
      <c r="E150" s="92" t="s">
        <v>2416</v>
      </c>
    </row>
    <row r="151" spans="1:5" ht="15" customHeight="1">
      <c r="A151" s="126"/>
      <c r="B151" s="92" t="s">
        <v>1795</v>
      </c>
      <c r="C151" s="92" t="s">
        <v>2417</v>
      </c>
      <c r="D151" s="92" t="s">
        <v>2418</v>
      </c>
      <c r="E151" s="92" t="s">
        <v>2419</v>
      </c>
    </row>
    <row r="152" spans="1:5" ht="15" customHeight="1">
      <c r="A152" s="126"/>
      <c r="B152" s="92" t="s">
        <v>1796</v>
      </c>
      <c r="C152" s="92" t="s">
        <v>2420</v>
      </c>
      <c r="D152" s="92" t="s">
        <v>2421</v>
      </c>
      <c r="E152" s="92" t="s">
        <v>2422</v>
      </c>
    </row>
    <row r="153" spans="1:5" ht="15" customHeight="1">
      <c r="A153" s="126"/>
      <c r="B153" s="92" t="s">
        <v>1797</v>
      </c>
      <c r="C153" s="92" t="s">
        <v>2423</v>
      </c>
      <c r="D153" s="92" t="s">
        <v>2424</v>
      </c>
      <c r="E153" s="92" t="s">
        <v>2425</v>
      </c>
    </row>
    <row r="154" spans="1:5" ht="15" customHeight="1">
      <c r="A154" s="126"/>
      <c r="B154" s="92" t="s">
        <v>1798</v>
      </c>
      <c r="C154" s="92" t="s">
        <v>2426</v>
      </c>
      <c r="D154" s="92" t="s">
        <v>2427</v>
      </c>
      <c r="E154" s="92" t="s">
        <v>2428</v>
      </c>
    </row>
    <row r="155" spans="1:5" ht="15" customHeight="1">
      <c r="A155" s="126"/>
      <c r="B155" s="92" t="s">
        <v>1799</v>
      </c>
      <c r="C155" s="92" t="s">
        <v>2429</v>
      </c>
      <c r="D155" s="92" t="s">
        <v>2430</v>
      </c>
      <c r="E155" s="92" t="s">
        <v>2431</v>
      </c>
    </row>
    <row r="156" spans="1:5" ht="15" customHeight="1">
      <c r="A156" s="126"/>
      <c r="B156" s="92" t="s">
        <v>1800</v>
      </c>
      <c r="C156" s="92" t="s">
        <v>2432</v>
      </c>
      <c r="D156" s="92" t="s">
        <v>2433</v>
      </c>
      <c r="E156" s="92" t="s">
        <v>2434</v>
      </c>
    </row>
    <row r="157" spans="1:5" ht="15" customHeight="1">
      <c r="A157" s="126"/>
      <c r="B157" s="92" t="s">
        <v>1801</v>
      </c>
      <c r="C157" s="92" t="s">
        <v>2435</v>
      </c>
      <c r="D157" s="92" t="s">
        <v>2436</v>
      </c>
      <c r="E157" s="92" t="s">
        <v>2437</v>
      </c>
    </row>
    <row r="158" spans="1:5" ht="15" customHeight="1">
      <c r="A158" s="126"/>
      <c r="B158" s="92" t="s">
        <v>1802</v>
      </c>
      <c r="C158" s="92" t="s">
        <v>2438</v>
      </c>
      <c r="D158" s="92" t="s">
        <v>2439</v>
      </c>
      <c r="E158" s="92" t="s">
        <v>2440</v>
      </c>
    </row>
    <row r="159" spans="1:5" ht="15" customHeight="1">
      <c r="A159" s="126"/>
      <c r="B159" s="92" t="s">
        <v>1803</v>
      </c>
      <c r="C159" s="92" t="s">
        <v>2441</v>
      </c>
      <c r="D159" s="92" t="s">
        <v>2442</v>
      </c>
      <c r="E159" s="92" t="s">
        <v>2443</v>
      </c>
    </row>
    <row r="160" spans="1:5" ht="15" customHeight="1">
      <c r="A160" s="126"/>
      <c r="B160" s="92" t="s">
        <v>1804</v>
      </c>
      <c r="C160" s="92" t="s">
        <v>2444</v>
      </c>
      <c r="D160" s="92" t="s">
        <v>2445</v>
      </c>
      <c r="E160" s="92" t="s">
        <v>2446</v>
      </c>
    </row>
    <row r="161" spans="1:5" ht="15" customHeight="1">
      <c r="A161" s="126"/>
      <c r="B161" s="92" t="s">
        <v>1805</v>
      </c>
      <c r="C161" s="92" t="s">
        <v>2447</v>
      </c>
      <c r="D161" s="92" t="s">
        <v>2448</v>
      </c>
      <c r="E161" s="92" t="s">
        <v>2449</v>
      </c>
    </row>
    <row r="162" spans="1:5" ht="15" customHeight="1">
      <c r="A162" s="126"/>
      <c r="B162" s="92" t="s">
        <v>1806</v>
      </c>
      <c r="C162" s="92" t="s">
        <v>2450</v>
      </c>
      <c r="D162" s="92" t="s">
        <v>2451</v>
      </c>
      <c r="E162" s="92" t="s">
        <v>2452</v>
      </c>
    </row>
    <row r="163" spans="1:5" ht="15" customHeight="1">
      <c r="A163" s="126"/>
      <c r="B163" s="92" t="s">
        <v>1807</v>
      </c>
      <c r="C163" s="92" t="s">
        <v>2453</v>
      </c>
      <c r="D163" s="92" t="s">
        <v>2454</v>
      </c>
      <c r="E163" s="92" t="s">
        <v>2455</v>
      </c>
    </row>
    <row r="164" spans="1:5" ht="15" customHeight="1">
      <c r="A164" s="126"/>
      <c r="B164" s="92" t="s">
        <v>1808</v>
      </c>
      <c r="C164" s="92" t="s">
        <v>2456</v>
      </c>
      <c r="D164" s="92" t="s">
        <v>2457</v>
      </c>
      <c r="E164" s="92" t="s">
        <v>2458</v>
      </c>
    </row>
    <row r="165" spans="1:5" ht="15" customHeight="1">
      <c r="A165" s="126"/>
      <c r="B165" s="92" t="s">
        <v>1809</v>
      </c>
      <c r="C165" s="92" t="s">
        <v>2459</v>
      </c>
      <c r="D165" s="92" t="s">
        <v>2460</v>
      </c>
      <c r="E165" s="92" t="s">
        <v>2461</v>
      </c>
    </row>
    <row r="166" spans="1:5" ht="15" customHeight="1">
      <c r="A166" s="126"/>
      <c r="B166" s="92" t="s">
        <v>1813</v>
      </c>
      <c r="C166" s="92" t="s">
        <v>2462</v>
      </c>
      <c r="D166" s="92" t="s">
        <v>2463</v>
      </c>
      <c r="E166" s="92" t="s">
        <v>2464</v>
      </c>
    </row>
    <row r="167" spans="1:5" ht="15" customHeight="1">
      <c r="A167" s="126"/>
      <c r="B167" s="92" t="s">
        <v>1814</v>
      </c>
      <c r="C167" s="92" t="s">
        <v>2465</v>
      </c>
      <c r="D167" s="92" t="s">
        <v>2466</v>
      </c>
      <c r="E167" s="92" t="s">
        <v>2467</v>
      </c>
    </row>
    <row r="168" spans="1:5" ht="15" customHeight="1">
      <c r="A168" s="126"/>
      <c r="B168" s="92" t="s">
        <v>1815</v>
      </c>
      <c r="C168" s="92" t="s">
        <v>2468</v>
      </c>
      <c r="D168" s="92" t="s">
        <v>2469</v>
      </c>
      <c r="E168" s="92" t="s">
        <v>2470</v>
      </c>
    </row>
    <row r="169" spans="1:5" ht="15" customHeight="1">
      <c r="A169" s="126"/>
      <c r="B169" s="92" t="s">
        <v>1816</v>
      </c>
      <c r="C169" s="92" t="s">
        <v>2471</v>
      </c>
      <c r="D169" s="92" t="s">
        <v>2472</v>
      </c>
      <c r="E169" s="92" t="s">
        <v>2473</v>
      </c>
    </row>
    <row r="170" spans="1:5" ht="15" customHeight="1">
      <c r="A170" s="126"/>
      <c r="B170" s="92" t="s">
        <v>1817</v>
      </c>
      <c r="C170" s="92" t="s">
        <v>2474</v>
      </c>
      <c r="D170" s="92" t="s">
        <v>2475</v>
      </c>
      <c r="E170" s="92" t="s">
        <v>2476</v>
      </c>
    </row>
    <row r="171" spans="1:5" ht="15" customHeight="1">
      <c r="A171" s="126"/>
      <c r="B171" s="92" t="s">
        <v>1818</v>
      </c>
      <c r="C171" s="92" t="s">
        <v>2477</v>
      </c>
      <c r="D171" s="92" t="s">
        <v>2478</v>
      </c>
      <c r="E171" s="92" t="s">
        <v>2479</v>
      </c>
    </row>
    <row r="172" spans="1:5" ht="15" customHeight="1">
      <c r="A172" s="126"/>
      <c r="B172" s="92" t="s">
        <v>1819</v>
      </c>
      <c r="C172" s="92" t="s">
        <v>2480</v>
      </c>
      <c r="D172" s="92" t="s">
        <v>2481</v>
      </c>
      <c r="E172" s="92" t="s">
        <v>2482</v>
      </c>
    </row>
    <row r="173" spans="1:5" ht="15" customHeight="1">
      <c r="A173" s="126"/>
      <c r="B173" s="92" t="s">
        <v>1820</v>
      </c>
      <c r="C173" s="92" t="s">
        <v>2483</v>
      </c>
      <c r="D173" s="92" t="s">
        <v>2484</v>
      </c>
      <c r="E173" s="92" t="s">
        <v>2485</v>
      </c>
    </row>
    <row r="174" spans="1:5" ht="15" customHeight="1">
      <c r="A174" s="126"/>
      <c r="B174" s="92" t="s">
        <v>1821</v>
      </c>
      <c r="C174" s="92" t="s">
        <v>2486</v>
      </c>
      <c r="D174" s="92" t="s">
        <v>2487</v>
      </c>
      <c r="E174" s="92" t="s">
        <v>2488</v>
      </c>
    </row>
    <row r="175" spans="1:5" ht="15" customHeight="1">
      <c r="A175" s="126"/>
      <c r="B175" s="92" t="s">
        <v>1822</v>
      </c>
      <c r="C175" s="92" t="s">
        <v>2489</v>
      </c>
      <c r="D175" s="92" t="s">
        <v>2490</v>
      </c>
      <c r="E175" s="92" t="s">
        <v>2491</v>
      </c>
    </row>
    <row r="176" spans="1:5" ht="15" customHeight="1">
      <c r="A176" s="126"/>
      <c r="B176" s="92" t="s">
        <v>1823</v>
      </c>
      <c r="C176" s="92" t="s">
        <v>2492</v>
      </c>
      <c r="D176" s="92" t="s">
        <v>2493</v>
      </c>
      <c r="E176" s="92" t="s">
        <v>2494</v>
      </c>
    </row>
    <row r="177" spans="1:5" ht="15" customHeight="1">
      <c r="A177" s="126"/>
      <c r="B177" s="92" t="s">
        <v>1824</v>
      </c>
      <c r="C177" s="92" t="s">
        <v>2495</v>
      </c>
      <c r="D177" s="92" t="s">
        <v>2496</v>
      </c>
      <c r="E177" s="92" t="s">
        <v>2497</v>
      </c>
    </row>
    <row r="178" spans="1:5" ht="15" customHeight="1">
      <c r="A178" s="126"/>
      <c r="B178" s="92" t="s">
        <v>1825</v>
      </c>
      <c r="C178" s="92" t="s">
        <v>2498</v>
      </c>
      <c r="D178" s="92" t="s">
        <v>2499</v>
      </c>
      <c r="E178" s="92" t="s">
        <v>2500</v>
      </c>
    </row>
    <row r="179" spans="1:5" ht="15" customHeight="1">
      <c r="A179" s="126"/>
      <c r="B179" s="92" t="s">
        <v>1826</v>
      </c>
      <c r="C179" s="92" t="s">
        <v>2501</v>
      </c>
      <c r="D179" s="92" t="s">
        <v>2502</v>
      </c>
      <c r="E179" s="92" t="s">
        <v>2503</v>
      </c>
    </row>
    <row r="180" spans="1:5" ht="15" customHeight="1">
      <c r="A180" s="126"/>
      <c r="B180" s="92" t="s">
        <v>1827</v>
      </c>
      <c r="C180" s="92" t="s">
        <v>2504</v>
      </c>
      <c r="D180" s="92" t="s">
        <v>2505</v>
      </c>
      <c r="E180" s="92" t="s">
        <v>2506</v>
      </c>
    </row>
    <row r="181" spans="1:5" ht="15" customHeight="1">
      <c r="A181" s="126"/>
      <c r="B181" s="92" t="s">
        <v>1828</v>
      </c>
      <c r="C181" s="92" t="s">
        <v>2507</v>
      </c>
      <c r="D181" s="92" t="s">
        <v>2508</v>
      </c>
      <c r="E181" s="92" t="s">
        <v>2509</v>
      </c>
    </row>
    <row r="182" spans="1:5" ht="15" customHeight="1">
      <c r="A182" s="126"/>
      <c r="B182" s="92" t="s">
        <v>1829</v>
      </c>
      <c r="C182" s="92" t="s">
        <v>2510</v>
      </c>
      <c r="D182" s="92" t="s">
        <v>2511</v>
      </c>
      <c r="E182" s="92" t="s">
        <v>2512</v>
      </c>
    </row>
    <row r="183" spans="1:5" ht="15" customHeight="1">
      <c r="A183" s="126"/>
      <c r="B183" s="92" t="s">
        <v>1830</v>
      </c>
      <c r="C183" s="92" t="s">
        <v>2242</v>
      </c>
      <c r="D183" s="92" t="s">
        <v>2242</v>
      </c>
      <c r="E183" s="92" t="s">
        <v>2242</v>
      </c>
    </row>
    <row r="184" spans="1:5" ht="15" customHeight="1">
      <c r="A184" s="126"/>
      <c r="B184" s="92" t="s">
        <v>1831</v>
      </c>
      <c r="C184" s="92" t="s">
        <v>2242</v>
      </c>
      <c r="D184" s="92" t="s">
        <v>2242</v>
      </c>
      <c r="E184" s="92" t="s">
        <v>2242</v>
      </c>
    </row>
    <row r="185" spans="1:5" ht="15" customHeight="1">
      <c r="A185" s="126"/>
      <c r="B185" s="92" t="s">
        <v>1832</v>
      </c>
      <c r="C185" s="92" t="s">
        <v>2243</v>
      </c>
      <c r="D185" s="92" t="s">
        <v>2244</v>
      </c>
      <c r="E185" s="92" t="s">
        <v>2245</v>
      </c>
    </row>
    <row r="186" spans="1:5" ht="15" customHeight="1">
      <c r="A186" s="126"/>
      <c r="B186" s="92" t="s">
        <v>1833</v>
      </c>
      <c r="C186" s="92" t="s">
        <v>2246</v>
      </c>
      <c r="D186" s="92" t="s">
        <v>2247</v>
      </c>
      <c r="E186" s="92" t="s">
        <v>2248</v>
      </c>
    </row>
    <row r="187" spans="1:5" ht="15" customHeight="1">
      <c r="A187" s="126"/>
      <c r="B187" s="92" t="s">
        <v>1834</v>
      </c>
      <c r="C187" s="92" t="s">
        <v>2249</v>
      </c>
      <c r="D187" s="92" t="s">
        <v>2250</v>
      </c>
      <c r="E187" s="92" t="s">
        <v>2251</v>
      </c>
    </row>
    <row r="188" spans="1:5" ht="15" customHeight="1">
      <c r="A188" s="126"/>
      <c r="B188" s="92" t="s">
        <v>1835</v>
      </c>
      <c r="C188" s="92" t="s">
        <v>2252</v>
      </c>
      <c r="D188" s="92" t="s">
        <v>2253</v>
      </c>
      <c r="E188" s="92" t="s">
        <v>2254</v>
      </c>
    </row>
    <row r="189" spans="1:5" ht="15" customHeight="1">
      <c r="A189" s="126"/>
      <c r="B189" s="92" t="s">
        <v>1836</v>
      </c>
      <c r="C189" s="92" t="s">
        <v>2255</v>
      </c>
      <c r="D189" s="92" t="s">
        <v>2256</v>
      </c>
      <c r="E189" s="92" t="s">
        <v>2257</v>
      </c>
    </row>
    <row r="190" spans="1:5" ht="15" customHeight="1">
      <c r="A190" s="126"/>
      <c r="B190" s="92" t="s">
        <v>1837</v>
      </c>
      <c r="C190" s="92" t="s">
        <v>2258</v>
      </c>
      <c r="D190" s="92" t="s">
        <v>2259</v>
      </c>
      <c r="E190" s="92" t="s">
        <v>2260</v>
      </c>
    </row>
    <row r="191" spans="1:5" ht="15" customHeight="1">
      <c r="A191" s="126"/>
      <c r="B191" s="92" t="s">
        <v>1838</v>
      </c>
      <c r="C191" s="92" t="s">
        <v>1988</v>
      </c>
      <c r="D191" s="92" t="s">
        <v>1988</v>
      </c>
      <c r="E191" s="92" t="s">
        <v>1988</v>
      </c>
    </row>
    <row r="192" spans="1:5" ht="15" customHeight="1">
      <c r="A192" s="126"/>
      <c r="B192" s="92" t="s">
        <v>1839</v>
      </c>
      <c r="C192" s="92" t="s">
        <v>1988</v>
      </c>
      <c r="D192" s="92" t="s">
        <v>1988</v>
      </c>
      <c r="E192" s="92" t="s">
        <v>1988</v>
      </c>
    </row>
    <row r="193" spans="1:5" ht="15" customHeight="1">
      <c r="A193" s="126"/>
      <c r="B193" s="92" t="s">
        <v>1840</v>
      </c>
      <c r="C193" s="92" t="s">
        <v>1989</v>
      </c>
      <c r="D193" s="92" t="s">
        <v>1989</v>
      </c>
      <c r="E193" s="92" t="s">
        <v>1989</v>
      </c>
    </row>
    <row r="194" spans="1:5" ht="15" customHeight="1">
      <c r="A194" s="127"/>
      <c r="B194" s="92" t="s">
        <v>1841</v>
      </c>
      <c r="C194" s="92" t="s">
        <v>1989</v>
      </c>
      <c r="D194" s="92" t="s">
        <v>1989</v>
      </c>
      <c r="E194" s="92" t="s">
        <v>1989</v>
      </c>
    </row>
  </sheetData>
  <sheetProtection selectLockedCells="1" selectUnlockedCells="1"/>
  <mergeCells count="3">
    <mergeCell ref="A1:B1"/>
    <mergeCell ref="A3:A98"/>
    <mergeCell ref="A99:A194"/>
  </mergeCells>
  <phoneticPr fontId="5" type="noConversion"/>
  <dataValidations count="3">
    <dataValidation type="list" allowBlank="1" showInputMessage="1" showErrorMessage="1" sqref="G3">
      <formula1>$G$1:$G$2</formula1>
    </dataValidation>
    <dataValidation type="list" allowBlank="1" showInputMessage="1" showErrorMessage="1" sqref="G7">
      <formula1>$G$5:$G$6</formula1>
    </dataValidation>
    <dataValidation type="list" allowBlank="1" showInputMessage="1" showErrorMessage="1" sqref="G15">
      <formula1>$G$9:$G$14</formula1>
    </dataValidation>
  </dataValidations>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AC675"/>
  <sheetViews>
    <sheetView zoomScale="158" workbookViewId="0">
      <pane ySplit="2" topLeftCell="A3" activePane="bottomLeft" state="frozen"/>
      <selection pane="bottomLeft" activeCell="B1" sqref="B1:B2"/>
    </sheetView>
  </sheetViews>
  <sheetFormatPr defaultRowHeight="12.75"/>
  <cols>
    <col min="1" max="1" width="7.42578125" bestFit="1" customWidth="1"/>
    <col min="2" max="2" width="16.42578125" bestFit="1" customWidth="1"/>
    <col min="3" max="3" width="5.140625" style="2" bestFit="1" customWidth="1"/>
    <col min="4" max="15" width="6.7109375" customWidth="1"/>
    <col min="16" max="16" width="8.7109375" style="12" customWidth="1"/>
    <col min="17" max="17" width="15.7109375" customWidth="1"/>
    <col min="18" max="27" width="5.7109375" customWidth="1"/>
    <col min="28" max="29" width="6.7109375" customWidth="1"/>
  </cols>
  <sheetData>
    <row r="1" spans="1:29" ht="14.25">
      <c r="A1" s="129" t="s">
        <v>1878</v>
      </c>
      <c r="B1" s="130" t="s">
        <v>2517</v>
      </c>
      <c r="C1" s="129" t="s">
        <v>1741</v>
      </c>
      <c r="D1" s="132" t="str">
        <f>Results!D2</f>
        <v>Test Sample</v>
      </c>
      <c r="E1" s="132"/>
      <c r="F1" s="132"/>
      <c r="G1" s="132"/>
      <c r="H1" s="132"/>
      <c r="I1" s="132"/>
      <c r="J1" s="132"/>
      <c r="K1" s="132"/>
      <c r="L1" s="132"/>
      <c r="M1" s="132"/>
      <c r="N1" s="133"/>
      <c r="O1" s="133"/>
      <c r="P1" s="10"/>
      <c r="Q1" s="137" t="s">
        <v>1875</v>
      </c>
      <c r="R1" s="134" t="s">
        <v>1870</v>
      </c>
      <c r="S1" s="135"/>
      <c r="T1" s="135"/>
      <c r="U1" s="135"/>
      <c r="V1" s="135"/>
      <c r="W1" s="135"/>
      <c r="X1" s="135"/>
      <c r="Y1" s="135"/>
      <c r="Z1" s="135"/>
      <c r="AA1" s="136"/>
      <c r="AB1" s="137" t="s">
        <v>1873</v>
      </c>
      <c r="AC1" s="137" t="s">
        <v>1854</v>
      </c>
    </row>
    <row r="2" spans="1:29">
      <c r="A2" s="129"/>
      <c r="B2" s="131"/>
      <c r="C2" s="129"/>
      <c r="D2" s="6" t="s">
        <v>1855</v>
      </c>
      <c r="E2" s="6" t="s">
        <v>1856</v>
      </c>
      <c r="F2" s="6" t="s">
        <v>1857</v>
      </c>
      <c r="G2" s="6" t="s">
        <v>1858</v>
      </c>
      <c r="H2" s="6" t="s">
        <v>1859</v>
      </c>
      <c r="I2" s="6" t="s">
        <v>1860</v>
      </c>
      <c r="J2" s="6" t="s">
        <v>1861</v>
      </c>
      <c r="K2" s="6" t="s">
        <v>1862</v>
      </c>
      <c r="L2" s="6" t="s">
        <v>1863</v>
      </c>
      <c r="M2" s="6" t="s">
        <v>1864</v>
      </c>
      <c r="N2" s="22" t="s">
        <v>1873</v>
      </c>
      <c r="O2" s="22" t="s">
        <v>1874</v>
      </c>
      <c r="P2" s="11"/>
      <c r="Q2" s="138"/>
      <c r="R2" s="6" t="s">
        <v>1855</v>
      </c>
      <c r="S2" s="6" t="s">
        <v>1856</v>
      </c>
      <c r="T2" s="6" t="s">
        <v>1857</v>
      </c>
      <c r="U2" s="6" t="s">
        <v>1858</v>
      </c>
      <c r="V2" s="6" t="s">
        <v>1859</v>
      </c>
      <c r="W2" s="6" t="s">
        <v>1860</v>
      </c>
      <c r="X2" s="6" t="s">
        <v>1861</v>
      </c>
      <c r="Y2" s="6" t="s">
        <v>1862</v>
      </c>
      <c r="Z2" s="6" t="s">
        <v>1863</v>
      </c>
      <c r="AA2" s="6" t="s">
        <v>1864</v>
      </c>
      <c r="AB2" s="138"/>
      <c r="AC2" s="138"/>
    </row>
    <row r="3" spans="1:29" ht="12.75" customHeight="1">
      <c r="A3" s="128" t="str">
        <f>'Gene Table'!A3</f>
        <v>Plate 1</v>
      </c>
      <c r="B3" s="9" t="str">
        <f>IF('Gene Table'!D3="","",'Gene Table'!D3)</f>
        <v>NM_005228</v>
      </c>
      <c r="C3" s="5" t="s">
        <v>1742</v>
      </c>
      <c r="D3" s="8">
        <v>24.2</v>
      </c>
      <c r="E3" s="8">
        <v>24.19</v>
      </c>
      <c r="F3" s="8">
        <v>24.33</v>
      </c>
      <c r="G3" s="8"/>
      <c r="H3" s="8"/>
      <c r="I3" s="8"/>
      <c r="J3" s="8"/>
      <c r="K3" s="8"/>
      <c r="L3" s="8"/>
      <c r="M3" s="8"/>
      <c r="N3" s="25">
        <f>AVERAGE(Calculations!D4:M4)</f>
        <v>24.24</v>
      </c>
      <c r="O3" s="25">
        <f>STDEV(Calculations!D4:M4)</f>
        <v>7.8102496759065332E-2</v>
      </c>
      <c r="Q3" s="4" t="s">
        <v>1842</v>
      </c>
      <c r="R3" s="9">
        <f t="shared" ref="R3:AA3" si="0">IF(COUNTIF(D$3:D$194, "&lt;35")=0,"",COUNTIF(D$3:D$194, "&lt;25"))</f>
        <v>78</v>
      </c>
      <c r="S3" s="9">
        <f t="shared" si="0"/>
        <v>76</v>
      </c>
      <c r="T3" s="9">
        <f t="shared" si="0"/>
        <v>76</v>
      </c>
      <c r="U3" s="9" t="str">
        <f t="shared" si="0"/>
        <v/>
      </c>
      <c r="V3" s="9" t="str">
        <f t="shared" si="0"/>
        <v/>
      </c>
      <c r="W3" s="9" t="str">
        <f t="shared" si="0"/>
        <v/>
      </c>
      <c r="X3" s="9" t="str">
        <f t="shared" si="0"/>
        <v/>
      </c>
      <c r="Y3" s="9" t="str">
        <f t="shared" si="0"/>
        <v/>
      </c>
      <c r="Z3" s="9" t="str">
        <f t="shared" si="0"/>
        <v/>
      </c>
      <c r="AA3" s="9" t="str">
        <f t="shared" si="0"/>
        <v/>
      </c>
      <c r="AB3" s="16">
        <f>AVERAGE(R3:AA3)</f>
        <v>76.666666666666671</v>
      </c>
      <c r="AC3" s="17">
        <f>STDEV(R3:AA3)</f>
        <v>1.1547005383795141</v>
      </c>
    </row>
    <row r="4" spans="1:29">
      <c r="A4" s="128"/>
      <c r="B4" s="9" t="str">
        <f>IF('Gene Table'!D4="","",'Gene Table'!D4)</f>
        <v>NM_004985</v>
      </c>
      <c r="C4" s="5" t="s">
        <v>1743</v>
      </c>
      <c r="D4" s="8">
        <v>31.71</v>
      </c>
      <c r="E4" s="8">
        <v>31.99</v>
      </c>
      <c r="F4" s="8">
        <v>31.61</v>
      </c>
      <c r="G4" s="8"/>
      <c r="H4" s="8"/>
      <c r="I4" s="8"/>
      <c r="J4" s="8"/>
      <c r="K4" s="8"/>
      <c r="L4" s="8"/>
      <c r="M4" s="8"/>
      <c r="N4" s="25">
        <f>AVERAGE(Calculations!D5:M5)</f>
        <v>31.77</v>
      </c>
      <c r="O4" s="25">
        <f>STDEV(Calculations!D5:M5)</f>
        <v>0.19697715603544005</v>
      </c>
      <c r="P4" s="13"/>
      <c r="Q4" s="4" t="s">
        <v>1843</v>
      </c>
      <c r="R4" s="9">
        <f t="shared" ref="R4:AA4" si="1">IF(COUNTIF(D$3:D$194,"&lt;35")=0,"",COUNTIF(D$3:D$194,"&lt;30")-R3)</f>
        <v>84</v>
      </c>
      <c r="S4" s="9">
        <f t="shared" si="1"/>
        <v>88</v>
      </c>
      <c r="T4" s="9">
        <f t="shared" si="1"/>
        <v>88</v>
      </c>
      <c r="U4" s="9" t="str">
        <f t="shared" si="1"/>
        <v/>
      </c>
      <c r="V4" s="9" t="str">
        <f t="shared" si="1"/>
        <v/>
      </c>
      <c r="W4" s="9" t="str">
        <f t="shared" si="1"/>
        <v/>
      </c>
      <c r="X4" s="9" t="str">
        <f t="shared" si="1"/>
        <v/>
      </c>
      <c r="Y4" s="9" t="str">
        <f t="shared" si="1"/>
        <v/>
      </c>
      <c r="Z4" s="9" t="str">
        <f t="shared" si="1"/>
        <v/>
      </c>
      <c r="AA4" s="9" t="str">
        <f t="shared" si="1"/>
        <v/>
      </c>
      <c r="AB4" s="16">
        <f>AVERAGE(R4:AA4)</f>
        <v>86.666666666666671</v>
      </c>
      <c r="AC4" s="17">
        <f>STDEV(R4:AA4)</f>
        <v>2.3094010767586344</v>
      </c>
    </row>
    <row r="5" spans="1:29">
      <c r="A5" s="128"/>
      <c r="B5" s="9" t="str">
        <f>IF('Gene Table'!D5="","",'Gene Table'!D5)</f>
        <v>NM_000546</v>
      </c>
      <c r="C5" s="5" t="s">
        <v>1744</v>
      </c>
      <c r="D5" s="8">
        <v>27.41</v>
      </c>
      <c r="E5" s="8">
        <v>27.59</v>
      </c>
      <c r="F5" s="8">
        <v>27.58</v>
      </c>
      <c r="G5" s="8"/>
      <c r="H5" s="8"/>
      <c r="I5" s="8"/>
      <c r="J5" s="8"/>
      <c r="K5" s="8"/>
      <c r="L5" s="8"/>
      <c r="M5" s="8"/>
      <c r="N5" s="25">
        <f>AVERAGE(Calculations!D6:M6)</f>
        <v>27.526666666666667</v>
      </c>
      <c r="O5" s="25">
        <f>STDEV(Calculations!D6:M6)</f>
        <v>0.10115993936995622</v>
      </c>
      <c r="Q5" s="4" t="s">
        <v>1844</v>
      </c>
      <c r="R5" s="9">
        <f t="shared" ref="R5:AA5" si="2">IF(COUNTIF(D$3:D$194, "&lt;35")=0,"",COUNTIF(D$3:D$194, "&lt;35")-SUM(R3:R4))</f>
        <v>26</v>
      </c>
      <c r="S5" s="9">
        <f t="shared" si="2"/>
        <v>26</v>
      </c>
      <c r="T5" s="9">
        <f t="shared" si="2"/>
        <v>26</v>
      </c>
      <c r="U5" s="9" t="str">
        <f t="shared" si="2"/>
        <v/>
      </c>
      <c r="V5" s="9" t="str">
        <f t="shared" si="2"/>
        <v/>
      </c>
      <c r="W5" s="9" t="str">
        <f t="shared" si="2"/>
        <v/>
      </c>
      <c r="X5" s="9" t="str">
        <f t="shared" si="2"/>
        <v/>
      </c>
      <c r="Y5" s="9" t="str">
        <f t="shared" si="2"/>
        <v/>
      </c>
      <c r="Z5" s="9" t="str">
        <f t="shared" si="2"/>
        <v/>
      </c>
      <c r="AA5" s="9" t="str">
        <f t="shared" si="2"/>
        <v/>
      </c>
      <c r="AB5" s="16">
        <f>AVERAGE(R5:AA5)</f>
        <v>26</v>
      </c>
      <c r="AC5" s="17">
        <f>STDEV(R5:AA5)</f>
        <v>0</v>
      </c>
    </row>
    <row r="6" spans="1:29">
      <c r="A6" s="128"/>
      <c r="B6" s="9" t="str">
        <f>IF('Gene Table'!D6="","",'Gene Table'!D6)</f>
        <v>NM_005957</v>
      </c>
      <c r="C6" s="5" t="s">
        <v>1745</v>
      </c>
      <c r="D6" s="8">
        <v>25.93</v>
      </c>
      <c r="E6" s="8">
        <v>26.04</v>
      </c>
      <c r="F6" s="8">
        <v>25.98</v>
      </c>
      <c r="G6" s="8"/>
      <c r="H6" s="8"/>
      <c r="I6" s="8"/>
      <c r="J6" s="8"/>
      <c r="K6" s="8"/>
      <c r="L6" s="8"/>
      <c r="M6" s="8"/>
      <c r="N6" s="25">
        <f>AVERAGE(Calculations!D7:M7)</f>
        <v>25.983333333333334</v>
      </c>
      <c r="O6" s="25">
        <f>STDEV(Calculations!D7:M7)</f>
        <v>5.5075705472860705E-2</v>
      </c>
      <c r="P6" s="13"/>
      <c r="Q6" s="4" t="s">
        <v>352</v>
      </c>
      <c r="R6" s="9">
        <f t="shared" ref="R6:AA6" si="3">IF(COUNTIF(D$3:D$194, "&lt;40")=0,"",COUNTIF(D$3:D$194, "N/A")+COUNTBLANK(D$3:D$194)+COUNTIF(D$3:D$194, "&gt;=35")+COUNTIF(D$3:D$194, "=0")+COUNTIF(D$3:D$194, "Undetermined"))</f>
        <v>4</v>
      </c>
      <c r="S6" s="9">
        <f t="shared" si="3"/>
        <v>2</v>
      </c>
      <c r="T6" s="9">
        <f t="shared" si="3"/>
        <v>2</v>
      </c>
      <c r="U6" s="9" t="str">
        <f t="shared" si="3"/>
        <v/>
      </c>
      <c r="V6" s="9" t="str">
        <f t="shared" si="3"/>
        <v/>
      </c>
      <c r="W6" s="9" t="str">
        <f t="shared" si="3"/>
        <v/>
      </c>
      <c r="X6" s="9" t="str">
        <f t="shared" si="3"/>
        <v/>
      </c>
      <c r="Y6" s="9" t="str">
        <f t="shared" si="3"/>
        <v/>
      </c>
      <c r="Z6" s="9" t="str">
        <f t="shared" si="3"/>
        <v/>
      </c>
      <c r="AA6" s="9" t="str">
        <f t="shared" si="3"/>
        <v/>
      </c>
      <c r="AB6" s="16">
        <f>AVERAGE(R6:AA6)</f>
        <v>2.6666666666666665</v>
      </c>
      <c r="AC6" s="17">
        <f>STDEV(R6:AA6)</f>
        <v>1.1547005383792517</v>
      </c>
    </row>
    <row r="7" spans="1:29" ht="14.25">
      <c r="A7" s="128"/>
      <c r="B7" s="9" t="str">
        <f>IF('Gene Table'!D7="","",'Gene Table'!D7)</f>
        <v>NM_000038</v>
      </c>
      <c r="C7" s="5" t="s">
        <v>1746</v>
      </c>
      <c r="D7" s="8">
        <v>24.5</v>
      </c>
      <c r="E7" s="8">
        <v>24.68</v>
      </c>
      <c r="F7" s="8">
        <v>24.56</v>
      </c>
      <c r="G7" s="8"/>
      <c r="H7" s="8"/>
      <c r="I7" s="8"/>
      <c r="J7" s="8"/>
      <c r="K7" s="8"/>
      <c r="L7" s="8"/>
      <c r="M7" s="8"/>
      <c r="N7" s="25">
        <f>AVERAGE(Calculations!D8:M8)</f>
        <v>24.58</v>
      </c>
      <c r="O7" s="25">
        <f>STDEV(Calculations!D8:M8)</f>
        <v>9.1651513899116785E-2</v>
      </c>
      <c r="Q7" s="134" t="s">
        <v>1871</v>
      </c>
      <c r="R7" s="135"/>
      <c r="S7" s="135"/>
      <c r="T7" s="135"/>
      <c r="U7" s="135"/>
      <c r="V7" s="135"/>
      <c r="W7" s="135"/>
      <c r="X7" s="135"/>
      <c r="Y7" s="135"/>
      <c r="Z7" s="135"/>
      <c r="AA7" s="135"/>
      <c r="AB7" s="135"/>
      <c r="AC7" s="136"/>
    </row>
    <row r="8" spans="1:29">
      <c r="A8" s="128"/>
      <c r="B8" s="9" t="str">
        <f>IF('Gene Table'!D8="","",'Gene Table'!D8)</f>
        <v>NM_004333</v>
      </c>
      <c r="C8" s="5" t="s">
        <v>1747</v>
      </c>
      <c r="D8" s="8">
        <v>31.04</v>
      </c>
      <c r="E8" s="8">
        <v>31.48</v>
      </c>
      <c r="F8" s="8">
        <v>31.45</v>
      </c>
      <c r="G8" s="8"/>
      <c r="H8" s="8"/>
      <c r="I8" s="8"/>
      <c r="J8" s="8"/>
      <c r="K8" s="8"/>
      <c r="L8" s="8"/>
      <c r="M8" s="8"/>
      <c r="N8" s="25">
        <f>AVERAGE(Calculations!D9:M9)</f>
        <v>31.323333333333334</v>
      </c>
      <c r="O8" s="25">
        <f>STDEV(Calculations!D9:M9)</f>
        <v>0.24583192089987332</v>
      </c>
      <c r="P8" s="13"/>
      <c r="Q8" s="4" t="s">
        <v>1842</v>
      </c>
      <c r="R8" s="14">
        <f t="shared" ref="R8:AA8" si="4">IF(R3="","",R3/SUM(R$3:R$6))</f>
        <v>0.40625</v>
      </c>
      <c r="S8" s="14">
        <f t="shared" si="4"/>
        <v>0.39583333333333331</v>
      </c>
      <c r="T8" s="14">
        <f t="shared" si="4"/>
        <v>0.39583333333333331</v>
      </c>
      <c r="U8" s="14" t="str">
        <f t="shared" si="4"/>
        <v/>
      </c>
      <c r="V8" s="14" t="str">
        <f t="shared" si="4"/>
        <v/>
      </c>
      <c r="W8" s="14" t="str">
        <f t="shared" si="4"/>
        <v/>
      </c>
      <c r="X8" s="14" t="str">
        <f t="shared" si="4"/>
        <v/>
      </c>
      <c r="Y8" s="14" t="str">
        <f t="shared" si="4"/>
        <v/>
      </c>
      <c r="Z8" s="14" t="str">
        <f t="shared" si="4"/>
        <v/>
      </c>
      <c r="AA8" s="15" t="str">
        <f t="shared" si="4"/>
        <v/>
      </c>
      <c r="AB8" s="18">
        <f>AVERAGE(R8:AA8)</f>
        <v>0.39930555555555552</v>
      </c>
      <c r="AC8" s="18">
        <f>STDEV(R8:AA8)</f>
        <v>6.0140653040586132E-3</v>
      </c>
    </row>
    <row r="9" spans="1:29">
      <c r="A9" s="128"/>
      <c r="B9" s="9" t="str">
        <f>IF('Gene Table'!D9="","",'Gene Table'!D9)</f>
        <v>NM_006297</v>
      </c>
      <c r="C9" s="5" t="s">
        <v>1748</v>
      </c>
      <c r="D9" s="8">
        <v>23.77</v>
      </c>
      <c r="E9" s="8">
        <v>23.84</v>
      </c>
      <c r="F9" s="8">
        <v>23.85</v>
      </c>
      <c r="G9" s="8"/>
      <c r="H9" s="8"/>
      <c r="I9" s="8"/>
      <c r="J9" s="8"/>
      <c r="K9" s="8"/>
      <c r="L9" s="8"/>
      <c r="M9" s="8"/>
      <c r="N9" s="25">
        <f>AVERAGE(Calculations!D10:M10)</f>
        <v>23.820000000000004</v>
      </c>
      <c r="O9" s="25">
        <f>STDEV(Calculations!D10:M10)</f>
        <v>4.3588989435407434E-2</v>
      </c>
      <c r="Q9" s="4" t="s">
        <v>1843</v>
      </c>
      <c r="R9" s="14">
        <f t="shared" ref="R9:AA9" si="5">IF(R4="","",R4/SUM(R$3:R$6))</f>
        <v>0.4375</v>
      </c>
      <c r="S9" s="14">
        <f t="shared" si="5"/>
        <v>0.45833333333333331</v>
      </c>
      <c r="T9" s="14">
        <f t="shared" si="5"/>
        <v>0.45833333333333331</v>
      </c>
      <c r="U9" s="14" t="str">
        <f t="shared" si="5"/>
        <v/>
      </c>
      <c r="V9" s="14" t="str">
        <f t="shared" si="5"/>
        <v/>
      </c>
      <c r="W9" s="14" t="str">
        <f t="shared" si="5"/>
        <v/>
      </c>
      <c r="X9" s="14" t="str">
        <f t="shared" si="5"/>
        <v/>
      </c>
      <c r="Y9" s="14" t="str">
        <f t="shared" si="5"/>
        <v/>
      </c>
      <c r="Z9" s="14" t="str">
        <f t="shared" si="5"/>
        <v/>
      </c>
      <c r="AA9" s="15" t="str">
        <f t="shared" si="5"/>
        <v/>
      </c>
      <c r="AB9" s="18">
        <f>AVERAGE(R9:AA9)</f>
        <v>0.45138888888888884</v>
      </c>
      <c r="AC9" s="18">
        <f>STDEV(R9:AA9)</f>
        <v>1.2028130608117193E-2</v>
      </c>
    </row>
    <row r="10" spans="1:29">
      <c r="A10" s="128"/>
      <c r="B10" s="9" t="str">
        <f>IF('Gene Table'!D10="","",'Gene Table'!D10)</f>
        <v>NM_000400</v>
      </c>
      <c r="C10" s="5" t="s">
        <v>1749</v>
      </c>
      <c r="D10" s="8">
        <v>27.76</v>
      </c>
      <c r="E10" s="8">
        <v>28.02</v>
      </c>
      <c r="F10" s="8">
        <v>27.8</v>
      </c>
      <c r="G10" s="8"/>
      <c r="H10" s="8"/>
      <c r="I10" s="8"/>
      <c r="J10" s="8"/>
      <c r="K10" s="8"/>
      <c r="L10" s="8"/>
      <c r="M10" s="8"/>
      <c r="N10" s="25">
        <f>AVERAGE(Calculations!D11:M11)</f>
        <v>27.86</v>
      </c>
      <c r="O10" s="25">
        <f>STDEV(Calculations!D11:M11)</f>
        <v>0.13999999999999904</v>
      </c>
      <c r="P10" s="13"/>
      <c r="Q10" s="4" t="s">
        <v>1844</v>
      </c>
      <c r="R10" s="14">
        <f t="shared" ref="R10:AA10" si="6">IF(R5="","",R5/SUM(R$3:R$6))</f>
        <v>0.13541666666666666</v>
      </c>
      <c r="S10" s="14">
        <f t="shared" si="6"/>
        <v>0.13541666666666666</v>
      </c>
      <c r="T10" s="14">
        <f t="shared" si="6"/>
        <v>0.13541666666666666</v>
      </c>
      <c r="U10" s="14" t="str">
        <f t="shared" si="6"/>
        <v/>
      </c>
      <c r="V10" s="14" t="str">
        <f t="shared" si="6"/>
        <v/>
      </c>
      <c r="W10" s="14" t="str">
        <f t="shared" si="6"/>
        <v/>
      </c>
      <c r="X10" s="14" t="str">
        <f t="shared" si="6"/>
        <v/>
      </c>
      <c r="Y10" s="14" t="str">
        <f t="shared" si="6"/>
        <v/>
      </c>
      <c r="Z10" s="14" t="str">
        <f t="shared" si="6"/>
        <v/>
      </c>
      <c r="AA10" s="15" t="str">
        <f t="shared" si="6"/>
        <v/>
      </c>
      <c r="AB10" s="18">
        <f>AVERAGE(R10:AA10)</f>
        <v>0.13541666666666666</v>
      </c>
      <c r="AC10" s="18">
        <f>STDEV(R10:AA10)</f>
        <v>0</v>
      </c>
    </row>
    <row r="11" spans="1:29">
      <c r="A11" s="128"/>
      <c r="B11" s="9" t="str">
        <f>IF('Gene Table'!D11="","",'Gene Table'!D11)</f>
        <v>NM_000576</v>
      </c>
      <c r="C11" s="5" t="s">
        <v>1750</v>
      </c>
      <c r="D11" s="8">
        <v>27.36</v>
      </c>
      <c r="E11" s="8">
        <v>27.53</v>
      </c>
      <c r="F11" s="8">
        <v>27.4</v>
      </c>
      <c r="G11" s="8"/>
      <c r="H11" s="8"/>
      <c r="I11" s="8"/>
      <c r="J11" s="8"/>
      <c r="K11" s="8"/>
      <c r="L11" s="8"/>
      <c r="M11" s="8"/>
      <c r="N11" s="25">
        <f>AVERAGE(Calculations!D12:M12)</f>
        <v>27.429999999999996</v>
      </c>
      <c r="O11" s="25">
        <f>STDEV(Calculations!D12:M12)</f>
        <v>8.8881944173156993E-2</v>
      </c>
      <c r="Q11" s="4" t="s">
        <v>352</v>
      </c>
      <c r="R11" s="14">
        <f t="shared" ref="R11:AA11" si="7">IF(R6="","",R6/SUM(R$3:R$6))</f>
        <v>2.0833333333333332E-2</v>
      </c>
      <c r="S11" s="14">
        <f t="shared" si="7"/>
        <v>1.0416666666666666E-2</v>
      </c>
      <c r="T11" s="14">
        <f t="shared" si="7"/>
        <v>1.0416666666666666E-2</v>
      </c>
      <c r="U11" s="14" t="str">
        <f t="shared" si="7"/>
        <v/>
      </c>
      <c r="V11" s="14" t="str">
        <f t="shared" si="7"/>
        <v/>
      </c>
      <c r="W11" s="14" t="str">
        <f t="shared" si="7"/>
        <v/>
      </c>
      <c r="X11" s="14" t="str">
        <f t="shared" si="7"/>
        <v/>
      </c>
      <c r="Y11" s="14" t="str">
        <f t="shared" si="7"/>
        <v/>
      </c>
      <c r="Z11" s="14" t="str">
        <f t="shared" si="7"/>
        <v/>
      </c>
      <c r="AA11" s="15" t="str">
        <f t="shared" si="7"/>
        <v/>
      </c>
      <c r="AB11" s="18">
        <f>AVERAGE(R11:AA11)</f>
        <v>1.3888888888888888E-2</v>
      </c>
      <c r="AC11" s="18">
        <f>STDEV(R11:AA11)</f>
        <v>6.0140653040586063E-3</v>
      </c>
    </row>
    <row r="12" spans="1:29">
      <c r="A12" s="128"/>
      <c r="B12" s="9" t="str">
        <f>IF('Gene Table'!D12="","",'Gene Table'!D12)</f>
        <v>NM_000963</v>
      </c>
      <c r="C12" s="5" t="s">
        <v>1751</v>
      </c>
      <c r="D12" s="8">
        <v>28.75</v>
      </c>
      <c r="E12" s="8">
        <v>29.06</v>
      </c>
      <c r="F12" s="8">
        <v>28.85</v>
      </c>
      <c r="G12" s="8"/>
      <c r="H12" s="8"/>
      <c r="I12" s="8"/>
      <c r="J12" s="8"/>
      <c r="K12" s="8"/>
      <c r="L12" s="8"/>
      <c r="M12" s="8"/>
      <c r="N12" s="25">
        <f>AVERAGE(Calculations!D13:M13)</f>
        <v>28.886666666666667</v>
      </c>
      <c r="O12" s="25">
        <f>STDEV(Calculations!D13:M13)</f>
        <v>0.15821925715074339</v>
      </c>
      <c r="P12" s="13"/>
    </row>
    <row r="13" spans="1:29">
      <c r="A13" s="128"/>
      <c r="B13" s="9" t="str">
        <f>IF('Gene Table'!D13="","",'Gene Table'!D13)</f>
        <v>NM_000499</v>
      </c>
      <c r="C13" s="5" t="s">
        <v>1752</v>
      </c>
      <c r="D13" s="8">
        <v>27.96</v>
      </c>
      <c r="E13" s="8">
        <v>28</v>
      </c>
      <c r="F13" s="8">
        <v>27.86</v>
      </c>
      <c r="G13" s="8"/>
      <c r="H13" s="8"/>
      <c r="I13" s="8"/>
      <c r="J13" s="8"/>
      <c r="K13" s="8"/>
      <c r="L13" s="8"/>
      <c r="M13" s="8"/>
      <c r="N13" s="25">
        <f>AVERAGE(Calculations!D14:M14)</f>
        <v>27.939999999999998</v>
      </c>
      <c r="O13" s="25">
        <f>STDEV(Calculations!D14:M14)</f>
        <v>7.211102550928021E-2</v>
      </c>
    </row>
    <row r="14" spans="1:29">
      <c r="A14" s="128"/>
      <c r="B14" s="9" t="str">
        <f>IF('Gene Table'!D14="","",'Gene Table'!D14)</f>
        <v>NM_001071</v>
      </c>
      <c r="C14" s="5" t="s">
        <v>1753</v>
      </c>
      <c r="D14" s="8">
        <v>25.7</v>
      </c>
      <c r="E14" s="8">
        <v>25.67</v>
      </c>
      <c r="F14" s="8">
        <v>25.86</v>
      </c>
      <c r="G14" s="8"/>
      <c r="H14" s="8"/>
      <c r="I14" s="8"/>
      <c r="J14" s="8"/>
      <c r="K14" s="8"/>
      <c r="L14" s="8"/>
      <c r="M14" s="8"/>
      <c r="N14" s="25">
        <f>AVERAGE(Calculations!D15:M15)</f>
        <v>25.743333333333336</v>
      </c>
      <c r="O14" s="25">
        <f>STDEV(Calculations!D15:M15)</f>
        <v>0.1021436896402963</v>
      </c>
      <c r="P14" s="13"/>
    </row>
    <row r="15" spans="1:29">
      <c r="A15" s="128"/>
      <c r="B15" s="9" t="str">
        <f>IF('Gene Table'!D15="","",'Gene Table'!D15)</f>
        <v>NM_002542</v>
      </c>
      <c r="C15" s="5" t="s">
        <v>1754</v>
      </c>
      <c r="D15" s="8">
        <v>26.45</v>
      </c>
      <c r="E15" s="8">
        <v>26.59</v>
      </c>
      <c r="F15" s="8">
        <v>26.53</v>
      </c>
      <c r="G15" s="8"/>
      <c r="H15" s="8"/>
      <c r="I15" s="8"/>
      <c r="J15" s="8"/>
      <c r="K15" s="8"/>
      <c r="L15" s="8"/>
      <c r="M15" s="8"/>
      <c r="N15" s="25">
        <f>AVERAGE(Calculations!D16:M16)</f>
        <v>26.52333333333333</v>
      </c>
      <c r="O15" s="25">
        <f>STDEV(Calculations!D16:M16)</f>
        <v>7.0237691685685277E-2</v>
      </c>
    </row>
    <row r="16" spans="1:29">
      <c r="A16" s="128"/>
      <c r="B16" s="9" t="str">
        <f>IF('Gene Table'!D16="","",'Gene Table'!D16)</f>
        <v>NM_000376</v>
      </c>
      <c r="C16" s="5" t="s">
        <v>1755</v>
      </c>
      <c r="D16" s="8">
        <v>25.28</v>
      </c>
      <c r="E16" s="8">
        <v>25.36</v>
      </c>
      <c r="F16" s="8">
        <v>25.37</v>
      </c>
      <c r="G16" s="8"/>
      <c r="H16" s="8"/>
      <c r="I16" s="8"/>
      <c r="J16" s="8"/>
      <c r="K16" s="8"/>
      <c r="L16" s="8"/>
      <c r="M16" s="8"/>
      <c r="N16" s="25">
        <f>AVERAGE(Calculations!D17:M17)</f>
        <v>25.33666666666667</v>
      </c>
      <c r="O16" s="25">
        <f>STDEV(Calculations!D17:M17)</f>
        <v>4.932882862316202E-2</v>
      </c>
      <c r="P16" s="13"/>
    </row>
    <row r="17" spans="1:16">
      <c r="A17" s="128"/>
      <c r="B17" s="9" t="str">
        <f>IF('Gene Table'!D17="","",'Gene Table'!D17)</f>
        <v>NM_000577</v>
      </c>
      <c r="C17" s="5" t="s">
        <v>1756</v>
      </c>
      <c r="D17" s="8">
        <v>27.97</v>
      </c>
      <c r="E17" s="8">
        <v>28.43</v>
      </c>
      <c r="F17" s="8">
        <v>28.16</v>
      </c>
      <c r="G17" s="8"/>
      <c r="H17" s="8"/>
      <c r="I17" s="8"/>
      <c r="J17" s="8"/>
      <c r="K17" s="8"/>
      <c r="L17" s="8"/>
      <c r="M17" s="8"/>
      <c r="N17" s="25">
        <f>AVERAGE(Calculations!D18:M18)</f>
        <v>28.186666666666667</v>
      </c>
      <c r="O17" s="25">
        <f>STDEV(Calculations!D18:M18)</f>
        <v>0.23115651263431825</v>
      </c>
    </row>
    <row r="18" spans="1:16">
      <c r="A18" s="128"/>
      <c r="B18" s="9" t="str">
        <f>IF('Gene Table'!D18="","",'Gene Table'!D18)</f>
        <v>NM_000572</v>
      </c>
      <c r="C18" s="5" t="s">
        <v>1757</v>
      </c>
      <c r="D18" s="8">
        <v>26.9</v>
      </c>
      <c r="E18" s="8">
        <v>27.42</v>
      </c>
      <c r="F18" s="8">
        <v>27.3</v>
      </c>
      <c r="G18" s="8"/>
      <c r="H18" s="8"/>
      <c r="I18" s="8"/>
      <c r="J18" s="8"/>
      <c r="K18" s="8"/>
      <c r="L18" s="8"/>
      <c r="M18" s="8"/>
      <c r="N18" s="25">
        <f>AVERAGE(Calculations!D19:M19)</f>
        <v>27.206666666666667</v>
      </c>
      <c r="O18" s="25">
        <f>STDEV(Calculations!D19:M19)</f>
        <v>0.2722743714220881</v>
      </c>
      <c r="P18" s="13"/>
    </row>
    <row r="19" spans="1:16">
      <c r="A19" s="128"/>
      <c r="B19" s="9" t="str">
        <f>IF('Gene Table'!D19="","",'Gene Table'!D19)</f>
        <v>NM_000015</v>
      </c>
      <c r="C19" s="5" t="s">
        <v>1758</v>
      </c>
      <c r="D19" s="8">
        <v>33.1</v>
      </c>
      <c r="E19" s="8">
        <v>33.29</v>
      </c>
      <c r="F19" s="8">
        <v>32.83</v>
      </c>
      <c r="G19" s="8"/>
      <c r="H19" s="8"/>
      <c r="I19" s="8"/>
      <c r="J19" s="8"/>
      <c r="K19" s="8"/>
      <c r="L19" s="8"/>
      <c r="M19" s="8"/>
      <c r="N19" s="25">
        <f>AVERAGE(Calculations!D20:M20)</f>
        <v>33.073333333333331</v>
      </c>
      <c r="O19" s="25">
        <f>STDEV(Calculations!D20:M20)</f>
        <v>0.23115651263481005</v>
      </c>
    </row>
    <row r="20" spans="1:16">
      <c r="A20" s="128"/>
      <c r="B20" s="9" t="str">
        <f>IF('Gene Table'!D20="","",'Gene Table'!D20)</f>
        <v>NM_005432</v>
      </c>
      <c r="C20" s="5" t="s">
        <v>1759</v>
      </c>
      <c r="D20" s="8">
        <v>24.03</v>
      </c>
      <c r="E20" s="8">
        <v>24.13</v>
      </c>
      <c r="F20" s="8">
        <v>24.02</v>
      </c>
      <c r="G20" s="8"/>
      <c r="H20" s="8"/>
      <c r="I20" s="8"/>
      <c r="J20" s="8"/>
      <c r="K20" s="8"/>
      <c r="L20" s="8"/>
      <c r="M20" s="8"/>
      <c r="N20" s="25">
        <f>AVERAGE(Calculations!D21:M21)</f>
        <v>24.06</v>
      </c>
      <c r="O20" s="25">
        <f>STDEV(Calculations!D21:M21)</f>
        <v>6.0827625302981483E-2</v>
      </c>
      <c r="P20" s="13"/>
    </row>
    <row r="21" spans="1:16">
      <c r="A21" s="128"/>
      <c r="B21" s="9" t="str">
        <f>IF('Gene Table'!D21="","",'Gene Table'!D21)</f>
        <v>NM_000251</v>
      </c>
      <c r="C21" s="5" t="s">
        <v>1760</v>
      </c>
      <c r="D21" s="8">
        <v>26.73</v>
      </c>
      <c r="E21" s="8">
        <v>27.1</v>
      </c>
      <c r="F21" s="8">
        <v>26.83</v>
      </c>
      <c r="G21" s="8"/>
      <c r="H21" s="8"/>
      <c r="I21" s="8"/>
      <c r="J21" s="8"/>
      <c r="K21" s="8"/>
      <c r="L21" s="8"/>
      <c r="M21" s="8"/>
      <c r="N21" s="25">
        <f>AVERAGE(Calculations!D22:M22)</f>
        <v>26.886666666666667</v>
      </c>
      <c r="O21" s="25">
        <f>STDEV(Calculations!D22:M22)</f>
        <v>0.19139836293287396</v>
      </c>
    </row>
    <row r="22" spans="1:16">
      <c r="A22" s="128"/>
      <c r="B22" s="9" t="str">
        <f>IF('Gene Table'!D22="","",'Gene Table'!D22)</f>
        <v>NM_000249</v>
      </c>
      <c r="C22" s="5" t="s">
        <v>1761</v>
      </c>
      <c r="D22" s="8" t="s">
        <v>1772</v>
      </c>
      <c r="E22" s="8">
        <v>25.16</v>
      </c>
      <c r="F22" s="8">
        <v>25.14</v>
      </c>
      <c r="G22" s="8"/>
      <c r="H22" s="8"/>
      <c r="I22" s="8"/>
      <c r="J22" s="8"/>
      <c r="K22" s="8"/>
      <c r="L22" s="8"/>
      <c r="M22" s="8"/>
      <c r="N22" s="25">
        <f>AVERAGE(Calculations!D23:M23)</f>
        <v>28.433333333333334</v>
      </c>
      <c r="O22" s="25">
        <f>STDEV(Calculations!D23:M23)</f>
        <v>5.6869089436471016</v>
      </c>
      <c r="P22" s="13"/>
    </row>
    <row r="23" spans="1:16">
      <c r="A23" s="128"/>
      <c r="B23" s="9" t="str">
        <f>IF('Gene Table'!D23="","",'Gene Table'!D23)</f>
        <v>NM_000584</v>
      </c>
      <c r="C23" s="5" t="s">
        <v>1762</v>
      </c>
      <c r="D23" s="8">
        <v>26.48</v>
      </c>
      <c r="E23" s="8">
        <v>26.65</v>
      </c>
      <c r="F23" s="8">
        <v>26.57</v>
      </c>
      <c r="G23" s="8"/>
      <c r="H23" s="8"/>
      <c r="I23" s="8"/>
      <c r="J23" s="8"/>
      <c r="K23" s="8"/>
      <c r="L23" s="8"/>
      <c r="M23" s="8"/>
      <c r="N23" s="25">
        <f>AVERAGE(Calculations!D24:M24)</f>
        <v>26.566666666666663</v>
      </c>
      <c r="O23" s="25">
        <f>STDEV(Calculations!D24:M24)</f>
        <v>8.504900548115292E-2</v>
      </c>
    </row>
    <row r="24" spans="1:16">
      <c r="A24" s="128"/>
      <c r="B24" s="9" t="str">
        <f>IF('Gene Table'!D24="","",'Gene Table'!D24)</f>
        <v>NM_000594</v>
      </c>
      <c r="C24" s="5" t="s">
        <v>1763</v>
      </c>
      <c r="D24" s="8">
        <v>31.12</v>
      </c>
      <c r="E24" s="8">
        <v>30.99</v>
      </c>
      <c r="F24" s="8">
        <v>31.01</v>
      </c>
      <c r="G24" s="8"/>
      <c r="H24" s="8"/>
      <c r="I24" s="8"/>
      <c r="J24" s="8"/>
      <c r="K24" s="8"/>
      <c r="L24" s="8"/>
      <c r="M24" s="8"/>
      <c r="N24" s="25">
        <f>AVERAGE(Calculations!D25:M25)</f>
        <v>31.040000000000003</v>
      </c>
      <c r="O24" s="25">
        <f>STDEV(Calculations!D25:M25)</f>
        <v>7.0000000000000798E-2</v>
      </c>
      <c r="P24" s="13"/>
    </row>
    <row r="25" spans="1:16">
      <c r="A25" s="128"/>
      <c r="B25" s="9" t="str">
        <f>IF('Gene Table'!D25="","",'Gene Table'!D25)</f>
        <v>NM_000660</v>
      </c>
      <c r="C25" s="5" t="s">
        <v>1764</v>
      </c>
      <c r="D25" s="8">
        <v>24.05</v>
      </c>
      <c r="E25" s="8">
        <v>24.19</v>
      </c>
      <c r="F25" s="8">
        <v>24.12</v>
      </c>
      <c r="G25" s="8"/>
      <c r="H25" s="8"/>
      <c r="I25" s="8"/>
      <c r="J25" s="8"/>
      <c r="K25" s="8"/>
      <c r="L25" s="8"/>
      <c r="M25" s="8"/>
      <c r="N25" s="25">
        <f>AVERAGE(Calculations!D26:M26)</f>
        <v>24.12</v>
      </c>
      <c r="O25" s="25">
        <f>STDEV(Calculations!D26:M26)</f>
        <v>7.0000000000000284E-2</v>
      </c>
    </row>
    <row r="26" spans="1:16">
      <c r="A26" s="128"/>
      <c r="B26" s="9" t="str">
        <f>IF('Gene Table'!D26="","",'Gene Table'!D26)</f>
        <v>NM_000059</v>
      </c>
      <c r="C26" s="5" t="s">
        <v>1765</v>
      </c>
      <c r="D26" s="8">
        <v>26.52</v>
      </c>
      <c r="E26" s="8">
        <v>26.68</v>
      </c>
      <c r="F26" s="8">
        <v>26.82</v>
      </c>
      <c r="G26" s="8"/>
      <c r="H26" s="8"/>
      <c r="I26" s="8"/>
      <c r="J26" s="8"/>
      <c r="K26" s="8"/>
      <c r="L26" s="8"/>
      <c r="M26" s="8"/>
      <c r="N26" s="25">
        <f>AVERAGE(Calculations!D27:M27)</f>
        <v>26.673333333333336</v>
      </c>
      <c r="O26" s="25">
        <f>STDEV(Calculations!D27:M27)</f>
        <v>0.15011106998930304</v>
      </c>
      <c r="P26" s="13"/>
    </row>
    <row r="27" spans="1:16" ht="12.75" customHeight="1">
      <c r="A27" s="128"/>
      <c r="B27" s="9" t="str">
        <f>IF('Gene Table'!D27="","",'Gene Table'!D27)</f>
        <v>NM_005037</v>
      </c>
      <c r="C27" s="5" t="s">
        <v>1766</v>
      </c>
      <c r="D27" s="8">
        <v>32.71</v>
      </c>
      <c r="E27" s="8">
        <v>34.81</v>
      </c>
      <c r="F27" s="8">
        <v>33.67</v>
      </c>
      <c r="G27" s="8"/>
      <c r="H27" s="8"/>
      <c r="I27" s="8"/>
      <c r="J27" s="8"/>
      <c r="K27" s="8"/>
      <c r="L27" s="8"/>
      <c r="M27" s="8"/>
      <c r="N27" s="25">
        <f>AVERAGE(Calculations!D28:M28)</f>
        <v>33.730000000000004</v>
      </c>
      <c r="O27" s="25">
        <f>STDEV(Calculations!D28:M28)</f>
        <v>1.0512849280759906</v>
      </c>
    </row>
    <row r="28" spans="1:16">
      <c r="A28" s="128"/>
      <c r="B28" s="9" t="str">
        <f>IF('Gene Table'!D28="","",'Gene Table'!D28)</f>
        <v>NM_006218</v>
      </c>
      <c r="C28" s="5" t="s">
        <v>1767</v>
      </c>
      <c r="D28" s="8">
        <v>24.47</v>
      </c>
      <c r="E28" s="8">
        <v>24.66</v>
      </c>
      <c r="F28" s="8">
        <v>24.67</v>
      </c>
      <c r="G28" s="8"/>
      <c r="H28" s="8"/>
      <c r="I28" s="8"/>
      <c r="J28" s="8"/>
      <c r="K28" s="8"/>
      <c r="L28" s="8"/>
      <c r="M28" s="8"/>
      <c r="N28" s="25">
        <f>AVERAGE(Calculations!D29:M29)</f>
        <v>24.599999999999998</v>
      </c>
      <c r="O28" s="25">
        <f>STDEV(Calculations!D29:M29)</f>
        <v>0.11269427669584767</v>
      </c>
      <c r="P28" s="13"/>
    </row>
    <row r="29" spans="1:16">
      <c r="A29" s="128"/>
      <c r="B29" s="9" t="str">
        <f>IF('Gene Table'!D29="","",'Gene Table'!D29)</f>
        <v>NM_000254</v>
      </c>
      <c r="C29" s="5" t="s">
        <v>1768</v>
      </c>
      <c r="D29" s="8">
        <v>27.93</v>
      </c>
      <c r="E29" s="8">
        <v>28.02</v>
      </c>
      <c r="F29" s="8">
        <v>28.01</v>
      </c>
      <c r="G29" s="8"/>
      <c r="H29" s="8"/>
      <c r="I29" s="8"/>
      <c r="J29" s="8"/>
      <c r="K29" s="8"/>
      <c r="L29" s="8"/>
      <c r="M29" s="8"/>
      <c r="N29" s="25">
        <f>AVERAGE(Calculations!D30:M30)</f>
        <v>27.986666666666668</v>
      </c>
      <c r="O29" s="25">
        <f>STDEV(Calculations!D30:M30)</f>
        <v>4.9328828623162867E-2</v>
      </c>
    </row>
    <row r="30" spans="1:16">
      <c r="A30" s="128"/>
      <c r="B30" s="9" t="str">
        <f>IF('Gene Table'!D30="","",'Gene Table'!D30)</f>
        <v>NM_000600</v>
      </c>
      <c r="C30" s="5" t="s">
        <v>1769</v>
      </c>
      <c r="D30" s="8">
        <v>25.76</v>
      </c>
      <c r="E30" s="8">
        <v>25.72</v>
      </c>
      <c r="F30" s="8">
        <v>25.8</v>
      </c>
      <c r="G30" s="8"/>
      <c r="H30" s="8"/>
      <c r="I30" s="8"/>
      <c r="J30" s="8"/>
      <c r="K30" s="8"/>
      <c r="L30" s="8"/>
      <c r="M30" s="8"/>
      <c r="N30" s="25">
        <f>AVERAGE(Calculations!D31:M31)</f>
        <v>25.76</v>
      </c>
      <c r="O30" s="25">
        <f>STDEV(Calculations!D31:M31)</f>
        <v>4.0000000000000924E-2</v>
      </c>
      <c r="P30" s="13"/>
    </row>
    <row r="31" spans="1:16">
      <c r="A31" s="128"/>
      <c r="B31" s="9" t="str">
        <f>IF('Gene Table'!D31="","",'Gene Table'!D31)</f>
        <v>NM_000618</v>
      </c>
      <c r="C31" s="5" t="s">
        <v>1770</v>
      </c>
      <c r="D31" s="8">
        <v>34.549999999999997</v>
      </c>
      <c r="E31" s="8">
        <v>33.54</v>
      </c>
      <c r="F31" s="8">
        <v>33.76</v>
      </c>
      <c r="G31" s="8"/>
      <c r="H31" s="8"/>
      <c r="I31" s="8"/>
      <c r="J31" s="8"/>
      <c r="K31" s="8"/>
      <c r="L31" s="8"/>
      <c r="M31" s="8"/>
      <c r="N31" s="25">
        <f>AVERAGE(Calculations!D32:M32)</f>
        <v>33.949999999999996</v>
      </c>
      <c r="O31" s="25">
        <f>STDEV(Calculations!D32:M32)</f>
        <v>0.53113086899570028</v>
      </c>
    </row>
    <row r="32" spans="1:16">
      <c r="A32" s="128"/>
      <c r="B32" s="9" t="str">
        <f>IF('Gene Table'!D32="","",'Gene Table'!D32)</f>
        <v>NM_202001</v>
      </c>
      <c r="C32" s="5" t="s">
        <v>1771</v>
      </c>
      <c r="D32" s="8">
        <v>33.270000000000003</v>
      </c>
      <c r="E32" s="8">
        <v>33.79</v>
      </c>
      <c r="F32" s="8">
        <v>34.479999999999997</v>
      </c>
      <c r="G32" s="8"/>
      <c r="H32" s="8"/>
      <c r="I32" s="8"/>
      <c r="J32" s="8"/>
      <c r="K32" s="8"/>
      <c r="L32" s="8"/>
      <c r="M32" s="8"/>
      <c r="N32" s="25">
        <f>AVERAGE(Calculations!D33:M33)</f>
        <v>33.846666666666664</v>
      </c>
      <c r="O32" s="25">
        <f>STDEV(Calculations!D33:M33)</f>
        <v>0.60698709486573243</v>
      </c>
      <c r="P32" s="13"/>
    </row>
    <row r="33" spans="1:16">
      <c r="A33" s="128"/>
      <c r="B33" s="9" t="str">
        <f>IF('Gene Table'!D33="","",'Gene Table'!D33)</f>
        <v>NM_000903</v>
      </c>
      <c r="C33" s="5" t="s">
        <v>1773</v>
      </c>
      <c r="D33" s="8">
        <v>28.69</v>
      </c>
      <c r="E33" s="8">
        <v>29.15</v>
      </c>
      <c r="F33" s="8">
        <v>28.92</v>
      </c>
      <c r="G33" s="8"/>
      <c r="H33" s="8"/>
      <c r="I33" s="8"/>
      <c r="J33" s="8"/>
      <c r="K33" s="8"/>
      <c r="L33" s="8"/>
      <c r="M33" s="8"/>
      <c r="N33" s="25">
        <f>AVERAGE(Calculations!D34:M34)</f>
        <v>28.92</v>
      </c>
      <c r="O33" s="25">
        <f>STDEV(Calculations!D34:M34)</f>
        <v>0.2299999999998015</v>
      </c>
    </row>
    <row r="34" spans="1:16">
      <c r="A34" s="128"/>
      <c r="B34" s="9" t="str">
        <f>IF('Gene Table'!D34="","",'Gene Table'!D34)</f>
        <v>NM_004628</v>
      </c>
      <c r="C34" s="5" t="s">
        <v>1774</v>
      </c>
      <c r="D34" s="8">
        <v>23.67</v>
      </c>
      <c r="E34" s="8">
        <v>23.71</v>
      </c>
      <c r="F34" s="8">
        <v>23.69</v>
      </c>
      <c r="G34" s="8"/>
      <c r="H34" s="8"/>
      <c r="I34" s="8"/>
      <c r="J34" s="8"/>
      <c r="K34" s="8"/>
      <c r="L34" s="8"/>
      <c r="M34" s="8"/>
      <c r="N34" s="25">
        <f>AVERAGE(Calculations!D35:M35)</f>
        <v>23.69</v>
      </c>
      <c r="O34" s="25">
        <f>STDEV(Calculations!D35:M35)</f>
        <v>1.9999999999999574E-2</v>
      </c>
      <c r="P34" s="13"/>
    </row>
    <row r="35" spans="1:16">
      <c r="A35" s="128"/>
      <c r="B35" s="9" t="str">
        <f>IF('Gene Table'!D35="","",'Gene Table'!D35)</f>
        <v>NM_001025366</v>
      </c>
      <c r="C35" s="5" t="s">
        <v>1775</v>
      </c>
      <c r="D35" s="8">
        <v>24.22</v>
      </c>
      <c r="E35" s="8">
        <v>24.38</v>
      </c>
      <c r="F35" s="8">
        <v>24.17</v>
      </c>
      <c r="G35" s="8"/>
      <c r="H35" s="8"/>
      <c r="I35" s="8"/>
      <c r="J35" s="8"/>
      <c r="K35" s="8"/>
      <c r="L35" s="8"/>
      <c r="M35" s="8"/>
      <c r="N35" s="25">
        <f>AVERAGE(Calculations!D36:M36)</f>
        <v>24.256666666666664</v>
      </c>
      <c r="O35" s="25">
        <f>STDEV(Calculations!D36:M36)</f>
        <v>0.10969655114602785</v>
      </c>
    </row>
    <row r="36" spans="1:16">
      <c r="A36" s="128"/>
      <c r="B36" s="9" t="str">
        <f>IF('Gene Table'!D36="","",'Gene Table'!D36)</f>
        <v>NM_002769</v>
      </c>
      <c r="C36" s="5" t="s">
        <v>1776</v>
      </c>
      <c r="D36" s="8">
        <v>24.37</v>
      </c>
      <c r="E36" s="8">
        <v>24.51</v>
      </c>
      <c r="F36" s="8">
        <v>24.51</v>
      </c>
      <c r="G36" s="8"/>
      <c r="H36" s="8"/>
      <c r="I36" s="8"/>
      <c r="J36" s="8"/>
      <c r="K36" s="8"/>
      <c r="L36" s="8"/>
      <c r="M36" s="8"/>
      <c r="N36" s="25">
        <f>AVERAGE(Calculations!D37:M37)</f>
        <v>24.463333333333335</v>
      </c>
      <c r="O36" s="25">
        <f>STDEV(Calculations!D37:M37)</f>
        <v>8.0829037686547936E-2</v>
      </c>
      <c r="P36" s="13"/>
    </row>
    <row r="37" spans="1:16">
      <c r="A37" s="128"/>
      <c r="B37" s="9" t="str">
        <f>IF('Gene Table'!D37="","",'Gene Table'!D37)</f>
        <v>NM_000927</v>
      </c>
      <c r="C37" s="5" t="s">
        <v>1777</v>
      </c>
      <c r="D37" s="8">
        <v>25.34</v>
      </c>
      <c r="E37" s="8">
        <v>25.5</v>
      </c>
      <c r="F37" s="8">
        <v>25.48</v>
      </c>
      <c r="G37" s="8"/>
      <c r="H37" s="8"/>
      <c r="I37" s="8"/>
      <c r="J37" s="8"/>
      <c r="K37" s="8"/>
      <c r="L37" s="8"/>
      <c r="M37" s="8"/>
      <c r="N37" s="25">
        <f>AVERAGE(Calculations!D38:M38)</f>
        <v>25.44</v>
      </c>
      <c r="O37" s="25">
        <f>STDEV(Calculations!D38:M38)</f>
        <v>8.7177978870813647E-2</v>
      </c>
    </row>
    <row r="38" spans="1:16">
      <c r="A38" s="128"/>
      <c r="B38" s="9" t="str">
        <f>IF('Gene Table'!D38="","",'Gene Table'!D38)</f>
        <v>NM_005359</v>
      </c>
      <c r="C38" s="5" t="s">
        <v>1778</v>
      </c>
      <c r="D38" s="8">
        <v>27.12</v>
      </c>
      <c r="E38" s="8">
        <v>27.15</v>
      </c>
      <c r="F38" s="8">
        <v>27.19</v>
      </c>
      <c r="G38" s="8"/>
      <c r="H38" s="8"/>
      <c r="I38" s="8"/>
      <c r="J38" s="8"/>
      <c r="K38" s="8"/>
      <c r="L38" s="8"/>
      <c r="M38" s="8"/>
      <c r="N38" s="25">
        <f>AVERAGE(Calculations!D39:M39)</f>
        <v>27.153333333333332</v>
      </c>
      <c r="O38" s="25">
        <f>STDEV(Calculations!D39:M39)</f>
        <v>3.5118845842842722E-2</v>
      </c>
      <c r="P38" s="13"/>
    </row>
    <row r="39" spans="1:16">
      <c r="A39" s="128"/>
      <c r="B39" s="9" t="str">
        <f>IF('Gene Table'!D39="","",'Gene Table'!D39)</f>
        <v>NM_000598</v>
      </c>
      <c r="C39" s="5" t="s">
        <v>1779</v>
      </c>
      <c r="D39" s="8">
        <v>24.08</v>
      </c>
      <c r="E39" s="8">
        <v>24.2</v>
      </c>
      <c r="F39" s="8">
        <v>24.22</v>
      </c>
      <c r="G39" s="8"/>
      <c r="H39" s="8"/>
      <c r="I39" s="8"/>
      <c r="J39" s="8"/>
      <c r="K39" s="8"/>
      <c r="L39" s="8"/>
      <c r="M39" s="8"/>
      <c r="N39" s="25">
        <f>AVERAGE(Calculations!D40:M40)</f>
        <v>24.166666666666668</v>
      </c>
      <c r="O39" s="25">
        <f>STDEV(Calculations!D40:M40)</f>
        <v>7.571877794400407E-2</v>
      </c>
    </row>
    <row r="40" spans="1:16">
      <c r="A40" s="128"/>
      <c r="B40" s="9" t="str">
        <f>IF('Gene Table'!D40="","",'Gene Table'!D40)</f>
        <v>NM_000875</v>
      </c>
      <c r="C40" s="5" t="s">
        <v>1780</v>
      </c>
      <c r="D40" s="8">
        <v>22.21</v>
      </c>
      <c r="E40" s="8">
        <v>22.35</v>
      </c>
      <c r="F40" s="8">
        <v>22.24</v>
      </c>
      <c r="G40" s="8"/>
      <c r="H40" s="8"/>
      <c r="I40" s="8"/>
      <c r="J40" s="8"/>
      <c r="K40" s="8"/>
      <c r="L40" s="8"/>
      <c r="M40" s="8"/>
      <c r="N40" s="25">
        <f>AVERAGE(Calculations!D41:M41)</f>
        <v>22.266666666666666</v>
      </c>
      <c r="O40" s="25">
        <f>STDEV(Calculations!D41:M41)</f>
        <v>7.3711147958320691E-2</v>
      </c>
      <c r="P40" s="13"/>
    </row>
    <row r="41" spans="1:16">
      <c r="A41" s="128"/>
      <c r="B41" s="9" t="str">
        <f>IF('Gene Table'!D41="","",'Gene Table'!D41)</f>
        <v>NM_005343</v>
      </c>
      <c r="C41" s="5" t="s">
        <v>1781</v>
      </c>
      <c r="D41" s="8">
        <v>29.92</v>
      </c>
      <c r="E41" s="8">
        <v>30.05</v>
      </c>
      <c r="F41" s="8">
        <v>29.95</v>
      </c>
      <c r="G41" s="8"/>
      <c r="H41" s="8"/>
      <c r="I41" s="8"/>
      <c r="J41" s="8"/>
      <c r="K41" s="8"/>
      <c r="L41" s="8"/>
      <c r="M41" s="8"/>
      <c r="N41" s="25">
        <f>AVERAGE(Calculations!D42:M42)</f>
        <v>29.973333333333333</v>
      </c>
      <c r="O41" s="25">
        <f>STDEV(Calculations!D42:M42)</f>
        <v>6.8068592855540302E-2</v>
      </c>
    </row>
    <row r="42" spans="1:16">
      <c r="A42" s="128"/>
      <c r="B42" s="9" t="str">
        <f>IF('Gene Table'!D42="","",'Gene Table'!D42)</f>
        <v>NM_001963</v>
      </c>
      <c r="C42" s="5" t="s">
        <v>1782</v>
      </c>
      <c r="D42" s="8">
        <v>25.18</v>
      </c>
      <c r="E42" s="8">
        <v>25.24</v>
      </c>
      <c r="F42" s="8">
        <v>25.23</v>
      </c>
      <c r="G42" s="8"/>
      <c r="H42" s="8"/>
      <c r="I42" s="8"/>
      <c r="J42" s="8"/>
      <c r="K42" s="8"/>
      <c r="L42" s="8"/>
      <c r="M42" s="8"/>
      <c r="N42" s="25">
        <f>AVERAGE(Calculations!D43:M43)</f>
        <v>25.216666666666669</v>
      </c>
      <c r="O42" s="25">
        <f>STDEV(Calculations!D43:M43)</f>
        <v>3.2145502536642868E-2</v>
      </c>
      <c r="P42" s="13"/>
    </row>
    <row r="43" spans="1:16">
      <c r="A43" s="128"/>
      <c r="B43" s="9" t="str">
        <f>IF('Gene Table'!D43="","",'Gene Table'!D43)</f>
        <v>NM_000773</v>
      </c>
      <c r="C43" s="5" t="s">
        <v>1783</v>
      </c>
      <c r="D43" s="8">
        <v>25.27</v>
      </c>
      <c r="E43" s="8">
        <v>25.39</v>
      </c>
      <c r="F43" s="8">
        <v>25.36</v>
      </c>
      <c r="G43" s="8"/>
      <c r="H43" s="8"/>
      <c r="I43" s="8"/>
      <c r="J43" s="8"/>
      <c r="K43" s="8"/>
      <c r="L43" s="8"/>
      <c r="M43" s="8"/>
      <c r="N43" s="25">
        <f>AVERAGE(Calculations!D44:M44)</f>
        <v>25.34</v>
      </c>
      <c r="O43" s="25">
        <f>STDEV(Calculations!D44:M44)</f>
        <v>6.2449979983984362E-2</v>
      </c>
    </row>
    <row r="44" spans="1:16">
      <c r="A44" s="128"/>
      <c r="B44" s="9" t="str">
        <f>IF('Gene Table'!D44="","",'Gene Table'!D44)</f>
        <v>NM_058195</v>
      </c>
      <c r="C44" s="5" t="s">
        <v>1784</v>
      </c>
      <c r="D44" s="8">
        <v>25.48</v>
      </c>
      <c r="E44" s="8">
        <v>25.62</v>
      </c>
      <c r="F44" s="8">
        <v>25.41</v>
      </c>
      <c r="G44" s="8"/>
      <c r="H44" s="8"/>
      <c r="I44" s="8"/>
      <c r="J44" s="8"/>
      <c r="K44" s="8"/>
      <c r="L44" s="8"/>
      <c r="M44" s="8"/>
      <c r="N44" s="25">
        <f>AVERAGE(Calculations!D45:M45)</f>
        <v>25.503333333333334</v>
      </c>
      <c r="O44" s="25">
        <f>STDEV(Calculations!D45:M45)</f>
        <v>0.1069267662156367</v>
      </c>
      <c r="P44" s="13"/>
    </row>
    <row r="45" spans="1:16">
      <c r="A45" s="128"/>
      <c r="B45" s="9" t="str">
        <f>IF('Gene Table'!D45="","",'Gene Table'!D45)</f>
        <v>NM_000662</v>
      </c>
      <c r="C45" s="5" t="s">
        <v>1785</v>
      </c>
      <c r="D45" s="8">
        <v>25.08</v>
      </c>
      <c r="E45" s="8">
        <v>25.09</v>
      </c>
      <c r="F45" s="8">
        <v>25.14</v>
      </c>
      <c r="G45" s="8"/>
      <c r="H45" s="8"/>
      <c r="I45" s="8"/>
      <c r="J45" s="8"/>
      <c r="K45" s="8"/>
      <c r="L45" s="8"/>
      <c r="M45" s="8"/>
      <c r="N45" s="25">
        <f>AVERAGE(Calculations!D46:M46)</f>
        <v>25.103333333333335</v>
      </c>
      <c r="O45" s="25">
        <f>STDEV(Calculations!D46:M46)</f>
        <v>3.2145502536644152E-2</v>
      </c>
    </row>
    <row r="46" spans="1:16">
      <c r="A46" s="128"/>
      <c r="B46" s="9" t="str">
        <f>IF('Gene Table'!D46="","",'Gene Table'!D46)</f>
        <v>NM_003977</v>
      </c>
      <c r="C46" s="5" t="s">
        <v>1786</v>
      </c>
      <c r="D46" s="8">
        <v>24</v>
      </c>
      <c r="E46" s="8">
        <v>24.03</v>
      </c>
      <c r="F46" s="8">
        <v>24.04</v>
      </c>
      <c r="G46" s="8"/>
      <c r="H46" s="8"/>
      <c r="I46" s="8"/>
      <c r="J46" s="8"/>
      <c r="K46" s="8"/>
      <c r="L46" s="8"/>
      <c r="M46" s="8"/>
      <c r="N46" s="25">
        <f>AVERAGE(Calculations!D47:M47)</f>
        <v>24.02333333333333</v>
      </c>
      <c r="O46" s="25">
        <f>STDEV(Calculations!D47:M47)</f>
        <v>2.0816659994661167E-2</v>
      </c>
      <c r="P46" s="13"/>
    </row>
    <row r="47" spans="1:16">
      <c r="A47" s="128"/>
      <c r="B47" s="9" t="str">
        <f>IF('Gene Table'!D47="","",'Gene Table'!D47)</f>
        <v>NM_005657</v>
      </c>
      <c r="C47" s="5" t="s">
        <v>1787</v>
      </c>
      <c r="D47" s="8">
        <v>24.53</v>
      </c>
      <c r="E47" s="8">
        <v>24.6</v>
      </c>
      <c r="F47" s="8">
        <v>24.49</v>
      </c>
      <c r="G47" s="8"/>
      <c r="H47" s="8"/>
      <c r="I47" s="8"/>
      <c r="J47" s="8"/>
      <c r="K47" s="8"/>
      <c r="L47" s="8"/>
      <c r="M47" s="8"/>
      <c r="N47" s="25">
        <f>AVERAGE(Calculations!D48:M48)</f>
        <v>24.540000000000003</v>
      </c>
      <c r="O47" s="25">
        <f>STDEV(Calculations!D48:M48)</f>
        <v>5.5677643628301583E-2</v>
      </c>
    </row>
    <row r="48" spans="1:16">
      <c r="A48" s="128"/>
      <c r="B48" s="9" t="str">
        <f>IF('Gene Table'!D48="","",'Gene Table'!D48)</f>
        <v>NM_002392</v>
      </c>
      <c r="C48" s="5" t="s">
        <v>1788</v>
      </c>
      <c r="D48" s="8">
        <v>23.24</v>
      </c>
      <c r="E48" s="8">
        <v>23.43</v>
      </c>
      <c r="F48" s="8">
        <v>23.33</v>
      </c>
      <c r="G48" s="8"/>
      <c r="H48" s="8"/>
      <c r="I48" s="8"/>
      <c r="J48" s="8"/>
      <c r="K48" s="8"/>
      <c r="L48" s="8"/>
      <c r="M48" s="8"/>
      <c r="N48" s="25">
        <f>AVERAGE(Calculations!D49:M49)</f>
        <v>23.333333333333332</v>
      </c>
      <c r="O48" s="25">
        <f>STDEV(Calculations!D49:M49)</f>
        <v>9.5043849529222332E-2</v>
      </c>
      <c r="P48" s="13"/>
    </row>
    <row r="49" spans="1:16">
      <c r="A49" s="128"/>
      <c r="B49" s="9" t="str">
        <f>IF('Gene Table'!D49="","",'Gene Table'!D49)</f>
        <v>NM_000639</v>
      </c>
      <c r="C49" s="5" t="s">
        <v>1789</v>
      </c>
      <c r="D49" s="8">
        <v>23.31</v>
      </c>
      <c r="E49" s="8">
        <v>23.59</v>
      </c>
      <c r="F49" s="8">
        <v>23.62</v>
      </c>
      <c r="G49" s="8"/>
      <c r="H49" s="8"/>
      <c r="I49" s="8"/>
      <c r="J49" s="8"/>
      <c r="K49" s="8"/>
      <c r="L49" s="8"/>
      <c r="M49" s="8"/>
      <c r="N49" s="25">
        <f>AVERAGE(Calculations!D50:M50)</f>
        <v>23.506666666666664</v>
      </c>
      <c r="O49" s="25">
        <f>STDEV(Calculations!D50:M50)</f>
        <v>0.17097758137635771</v>
      </c>
    </row>
    <row r="50" spans="1:16">
      <c r="A50" s="128"/>
      <c r="B50" s="9" t="str">
        <f>IF('Gene Table'!D50="","",'Gene Table'!D50)</f>
        <v>NM_000589</v>
      </c>
      <c r="C50" s="5" t="s">
        <v>1790</v>
      </c>
      <c r="D50" s="8">
        <v>26.2</v>
      </c>
      <c r="E50" s="8">
        <v>26.22</v>
      </c>
      <c r="F50" s="8">
        <v>26.15</v>
      </c>
      <c r="G50" s="8"/>
      <c r="H50" s="8"/>
      <c r="I50" s="8"/>
      <c r="J50" s="8"/>
      <c r="K50" s="8"/>
      <c r="L50" s="8"/>
      <c r="M50" s="8"/>
      <c r="N50" s="25">
        <f>AVERAGE(Calculations!D51:M51)</f>
        <v>26.189999999999998</v>
      </c>
      <c r="O50" s="25">
        <f>STDEV(Calculations!D51:M51)</f>
        <v>3.6055512754640105E-2</v>
      </c>
      <c r="P50" s="13"/>
    </row>
    <row r="51" spans="1:16" ht="12.75" customHeight="1">
      <c r="A51" s="128"/>
      <c r="B51" s="9" t="str">
        <f>IF('Gene Table'!D51="","",'Gene Table'!D51)</f>
        <v>NM_000612</v>
      </c>
      <c r="C51" s="5" t="s">
        <v>1791</v>
      </c>
      <c r="D51" s="8">
        <v>25.11</v>
      </c>
      <c r="E51" s="8">
        <v>25.27</v>
      </c>
      <c r="F51" s="8">
        <v>25.22</v>
      </c>
      <c r="G51" s="8"/>
      <c r="H51" s="8"/>
      <c r="I51" s="8"/>
      <c r="J51" s="8"/>
      <c r="K51" s="8"/>
      <c r="L51" s="8"/>
      <c r="M51" s="8"/>
      <c r="N51" s="25">
        <f>AVERAGE(Calculations!D52:M52)</f>
        <v>25.2</v>
      </c>
      <c r="O51" s="25">
        <f>STDEV(Calculations!D52:M52)</f>
        <v>8.1853527718724492E-2</v>
      </c>
    </row>
    <row r="52" spans="1:16">
      <c r="A52" s="128"/>
      <c r="B52" s="9" t="str">
        <f>IF('Gene Table'!D52="","",'Gene Table'!D52)</f>
        <v>NM_001641</v>
      </c>
      <c r="C52" s="5" t="s">
        <v>1792</v>
      </c>
      <c r="D52" s="8">
        <v>24.07</v>
      </c>
      <c r="E52" s="8">
        <v>24.15</v>
      </c>
      <c r="F52" s="8">
        <v>24.13</v>
      </c>
      <c r="G52" s="8"/>
      <c r="H52" s="8"/>
      <c r="I52" s="8"/>
      <c r="J52" s="8"/>
      <c r="K52" s="8"/>
      <c r="L52" s="8"/>
      <c r="M52" s="8"/>
      <c r="N52" s="25">
        <f>AVERAGE(Calculations!D53:M53)</f>
        <v>24.116666666666664</v>
      </c>
      <c r="O52" s="25">
        <f>STDEV(Calculations!D53:M53)</f>
        <v>4.1633319989321772E-2</v>
      </c>
      <c r="P52" s="13"/>
    </row>
    <row r="53" spans="1:16">
      <c r="A53" s="128"/>
      <c r="B53" s="9" t="str">
        <f>IF('Gene Table'!D53="","",'Gene Table'!D53)</f>
        <v>NM_000410</v>
      </c>
      <c r="C53" s="5" t="s">
        <v>1793</v>
      </c>
      <c r="D53" s="8">
        <v>27.61</v>
      </c>
      <c r="E53" s="8">
        <v>27.81</v>
      </c>
      <c r="F53" s="8">
        <v>27.71</v>
      </c>
      <c r="G53" s="8"/>
      <c r="H53" s="8"/>
      <c r="I53" s="8"/>
      <c r="J53" s="8"/>
      <c r="K53" s="8"/>
      <c r="L53" s="8"/>
      <c r="M53" s="8"/>
      <c r="N53" s="25">
        <f>AVERAGE(Calculations!D54:M54)</f>
        <v>27.709999999999997</v>
      </c>
      <c r="O53" s="25">
        <f>STDEV(Calculations!D54:M54)</f>
        <v>9.9999999999999645E-2</v>
      </c>
    </row>
    <row r="54" spans="1:16">
      <c r="A54" s="128"/>
      <c r="B54" s="9" t="str">
        <f>IF('Gene Table'!D54="","",'Gene Table'!D54)</f>
        <v>NM_000179</v>
      </c>
      <c r="C54" s="5" t="s">
        <v>1794</v>
      </c>
      <c r="D54" s="8">
        <v>26.2</v>
      </c>
      <c r="E54" s="8">
        <v>26.16</v>
      </c>
      <c r="F54" s="8">
        <v>26.18</v>
      </c>
      <c r="G54" s="8"/>
      <c r="H54" s="8"/>
      <c r="I54" s="8"/>
      <c r="J54" s="8"/>
      <c r="K54" s="8"/>
      <c r="L54" s="8"/>
      <c r="M54" s="8"/>
      <c r="N54" s="25">
        <f>AVERAGE(Calculations!D55:M55)</f>
        <v>26.179999999999996</v>
      </c>
      <c r="O54" s="25">
        <f>STDEV(Calculations!D55:M55)</f>
        <v>1.9999999999999574E-2</v>
      </c>
      <c r="P54" s="13"/>
    </row>
    <row r="55" spans="1:16">
      <c r="A55" s="128"/>
      <c r="B55" s="9" t="str">
        <f>IF('Gene Table'!D55="","",'Gene Table'!D55)</f>
        <v>NM_001020825</v>
      </c>
      <c r="C55" s="5" t="s">
        <v>1795</v>
      </c>
      <c r="D55" s="8">
        <v>24.42</v>
      </c>
      <c r="E55" s="8">
        <v>24.52</v>
      </c>
      <c r="F55" s="8">
        <v>24.53</v>
      </c>
      <c r="G55" s="8"/>
      <c r="H55" s="8"/>
      <c r="I55" s="8"/>
      <c r="J55" s="8"/>
      <c r="K55" s="8"/>
      <c r="L55" s="8"/>
      <c r="M55" s="8"/>
      <c r="N55" s="25">
        <f>AVERAGE(Calculations!D56:M56)</f>
        <v>24.49</v>
      </c>
      <c r="O55" s="25">
        <f>STDEV(Calculations!D56:M56)</f>
        <v>6.0827625302981483E-2</v>
      </c>
    </row>
    <row r="56" spans="1:16">
      <c r="A56" s="128"/>
      <c r="B56" s="9" t="str">
        <f>IF('Gene Table'!D56="","",'Gene Table'!D56)</f>
        <v>NM_000120</v>
      </c>
      <c r="C56" s="5" t="s">
        <v>1796</v>
      </c>
      <c r="D56" s="8">
        <v>25.4</v>
      </c>
      <c r="E56" s="8">
        <v>25.71</v>
      </c>
      <c r="F56" s="8">
        <v>25.68</v>
      </c>
      <c r="G56" s="8"/>
      <c r="H56" s="8"/>
      <c r="I56" s="8"/>
      <c r="J56" s="8"/>
      <c r="K56" s="8"/>
      <c r="L56" s="8"/>
      <c r="M56" s="8"/>
      <c r="N56" s="25">
        <f>AVERAGE(Calculations!D57:M57)</f>
        <v>25.596666666666664</v>
      </c>
      <c r="O56" s="25">
        <f>STDEV(Calculations!D57:M57)</f>
        <v>0.17097758137669017</v>
      </c>
      <c r="P56" s="13"/>
    </row>
    <row r="57" spans="1:16">
      <c r="A57" s="128"/>
      <c r="B57" s="9" t="str">
        <f>IF('Gene Table'!D57="","",'Gene Table'!D57)</f>
        <v>NM_000103</v>
      </c>
      <c r="C57" s="5" t="s">
        <v>1797</v>
      </c>
      <c r="D57" s="8">
        <v>23.13</v>
      </c>
      <c r="E57" s="8">
        <v>23.61</v>
      </c>
      <c r="F57" s="8">
        <v>23.51</v>
      </c>
      <c r="G57" s="8"/>
      <c r="H57" s="8"/>
      <c r="I57" s="8"/>
      <c r="J57" s="8"/>
      <c r="K57" s="8"/>
      <c r="L57" s="8"/>
      <c r="M57" s="8"/>
      <c r="N57" s="25">
        <f>AVERAGE(Calculations!D58:M58)</f>
        <v>23.416666666666668</v>
      </c>
      <c r="O57" s="25">
        <f>STDEV(Calculations!D58:M58)</f>
        <v>0.25324559884313091</v>
      </c>
    </row>
    <row r="58" spans="1:16">
      <c r="A58" s="128"/>
      <c r="B58" s="9" t="str">
        <f>IF('Gene Table'!D58="","",'Gene Table'!D58)</f>
        <v>NM_000106</v>
      </c>
      <c r="C58" s="5" t="s">
        <v>1798</v>
      </c>
      <c r="D58" s="8">
        <v>27.49</v>
      </c>
      <c r="E58" s="8">
        <v>27.46</v>
      </c>
      <c r="F58" s="8">
        <v>27.69</v>
      </c>
      <c r="G58" s="8"/>
      <c r="H58" s="8"/>
      <c r="I58" s="8"/>
      <c r="J58" s="8"/>
      <c r="K58" s="8"/>
      <c r="L58" s="8"/>
      <c r="M58" s="8"/>
      <c r="N58" s="25">
        <f>AVERAGE(Calculations!D59:M59)</f>
        <v>27.546666666666667</v>
      </c>
      <c r="O58" s="25">
        <f>STDEV(Calculations!D59:M59)</f>
        <v>0.12503332889007449</v>
      </c>
      <c r="P58" s="13"/>
    </row>
    <row r="59" spans="1:16">
      <c r="A59" s="128"/>
      <c r="B59" s="9" t="str">
        <f>IF('Gene Table'!D59="","",'Gene Table'!D59)</f>
        <v>NM_000745</v>
      </c>
      <c r="C59" s="5" t="s">
        <v>1799</v>
      </c>
      <c r="D59" s="8">
        <v>27.79</v>
      </c>
      <c r="E59" s="8">
        <v>28.01</v>
      </c>
      <c r="F59" s="8">
        <v>28.08</v>
      </c>
      <c r="G59" s="8"/>
      <c r="H59" s="8"/>
      <c r="I59" s="8"/>
      <c r="J59" s="8"/>
      <c r="K59" s="8"/>
      <c r="L59" s="8"/>
      <c r="M59" s="8"/>
      <c r="N59" s="25">
        <f>AVERAGE(Calculations!D60:M60)</f>
        <v>27.959999999999997</v>
      </c>
      <c r="O59" s="25">
        <f>STDEV(Calculations!D60:M60)</f>
        <v>0.15132745950421561</v>
      </c>
    </row>
    <row r="60" spans="1:16">
      <c r="A60" s="128"/>
      <c r="B60" s="9" t="str">
        <f>IF('Gene Table'!D60="","",'Gene Table'!D60)</f>
        <v>NM_033338</v>
      </c>
      <c r="C60" s="5" t="s">
        <v>1800</v>
      </c>
      <c r="D60" s="8">
        <v>27.91</v>
      </c>
      <c r="E60" s="8">
        <v>28.11</v>
      </c>
      <c r="F60" s="8">
        <v>28.14</v>
      </c>
      <c r="G60" s="8"/>
      <c r="H60" s="8"/>
      <c r="I60" s="8"/>
      <c r="J60" s="8"/>
      <c r="K60" s="8"/>
      <c r="L60" s="8"/>
      <c r="M60" s="8"/>
      <c r="N60" s="25">
        <f>AVERAGE(Calculations!D61:M61)</f>
        <v>28.053333333333331</v>
      </c>
      <c r="O60" s="25">
        <f>STDEV(Calculations!D61:M61)</f>
        <v>0.12503332889007365</v>
      </c>
      <c r="P60" s="13"/>
    </row>
    <row r="61" spans="1:16">
      <c r="A61" s="128"/>
      <c r="B61" s="9" t="str">
        <f>IF('Gene Table'!D61="","",'Gene Table'!D61)</f>
        <v>NM_001226</v>
      </c>
      <c r="C61" s="5" t="s">
        <v>1801</v>
      </c>
      <c r="D61" s="8">
        <v>25.47</v>
      </c>
      <c r="E61" s="8">
        <v>25.6</v>
      </c>
      <c r="F61" s="8">
        <v>25.57</v>
      </c>
      <c r="G61" s="8"/>
      <c r="H61" s="8"/>
      <c r="I61" s="8"/>
      <c r="J61" s="8"/>
      <c r="K61" s="8"/>
      <c r="L61" s="8"/>
      <c r="M61" s="8"/>
      <c r="N61" s="25">
        <f>AVERAGE(Calculations!D62:M62)</f>
        <v>25.546666666666667</v>
      </c>
      <c r="O61" s="25">
        <f>STDEV(Calculations!D62:M62)</f>
        <v>6.8068592855541704E-2</v>
      </c>
    </row>
    <row r="62" spans="1:16">
      <c r="A62" s="128"/>
      <c r="B62" s="9" t="str">
        <f>IF('Gene Table'!D62="","",'Gene Table'!D62)</f>
        <v>NM_004346</v>
      </c>
      <c r="C62" s="5" t="s">
        <v>1802</v>
      </c>
      <c r="D62" s="8">
        <v>25.29</v>
      </c>
      <c r="E62" s="8">
        <v>25.41</v>
      </c>
      <c r="F62" s="8">
        <v>25.39</v>
      </c>
      <c r="G62" s="8"/>
      <c r="H62" s="8"/>
      <c r="I62" s="8"/>
      <c r="J62" s="8"/>
      <c r="K62" s="8"/>
      <c r="L62" s="8"/>
      <c r="M62" s="8"/>
      <c r="N62" s="25">
        <f>AVERAGE(Calculations!D63:M63)</f>
        <v>25.363333333333333</v>
      </c>
      <c r="O62" s="25">
        <f>STDEV(Calculations!D63:M63)</f>
        <v>6.4291005073287028E-2</v>
      </c>
      <c r="P62" s="13"/>
    </row>
    <row r="63" spans="1:16">
      <c r="A63" s="128"/>
      <c r="B63" s="9" t="str">
        <f>IF('Gene Table'!D63="","",'Gene Table'!D63)</f>
        <v>NM_005431</v>
      </c>
      <c r="C63" s="5" t="s">
        <v>1803</v>
      </c>
      <c r="D63" s="8">
        <v>25.6</v>
      </c>
      <c r="E63" s="8">
        <v>25.73</v>
      </c>
      <c r="F63" s="8">
        <v>25.69</v>
      </c>
      <c r="G63" s="8"/>
      <c r="H63" s="8"/>
      <c r="I63" s="8"/>
      <c r="J63" s="8"/>
      <c r="K63" s="8"/>
      <c r="L63" s="8"/>
      <c r="M63" s="8"/>
      <c r="N63" s="25">
        <f>AVERAGE(Calculations!D64:M64)</f>
        <v>25.673333333333332</v>
      </c>
      <c r="O63" s="25">
        <f>STDEV(Calculations!D64:M64)</f>
        <v>6.6583281184793494E-2</v>
      </c>
    </row>
    <row r="64" spans="1:16">
      <c r="A64" s="128"/>
      <c r="B64" s="9" t="str">
        <f>IF('Gene Table'!D64="","",'Gene Table'!D64)</f>
        <v>NM_000455</v>
      </c>
      <c r="C64" s="5" t="s">
        <v>1804</v>
      </c>
      <c r="D64" s="8">
        <v>22.91</v>
      </c>
      <c r="E64" s="8">
        <v>23.04</v>
      </c>
      <c r="F64" s="8">
        <v>23.02</v>
      </c>
      <c r="G64" s="8"/>
      <c r="H64" s="8"/>
      <c r="I64" s="8"/>
      <c r="J64" s="8"/>
      <c r="K64" s="8"/>
      <c r="L64" s="8"/>
      <c r="M64" s="8"/>
      <c r="N64" s="25">
        <f>AVERAGE(Calculations!D65:M65)</f>
        <v>22.99</v>
      </c>
      <c r="O64" s="25">
        <f>STDEV(Calculations!D65:M65)</f>
        <v>6.9999999999999521E-2</v>
      </c>
      <c r="P64" s="13"/>
    </row>
    <row r="65" spans="1:16">
      <c r="A65" s="128"/>
      <c r="B65" s="9" t="str">
        <f>IF('Gene Table'!D65="","",'Gene Table'!D65)</f>
        <v>NM_053056</v>
      </c>
      <c r="C65" s="5" t="s">
        <v>1805</v>
      </c>
      <c r="D65" s="8">
        <v>24.4</v>
      </c>
      <c r="E65" s="8">
        <v>24.56</v>
      </c>
      <c r="F65" s="8">
        <v>24.47</v>
      </c>
      <c r="G65" s="8"/>
      <c r="H65" s="8"/>
      <c r="I65" s="8"/>
      <c r="J65" s="8"/>
      <c r="K65" s="8"/>
      <c r="L65" s="8"/>
      <c r="M65" s="8"/>
      <c r="N65" s="25">
        <f>AVERAGE(Calculations!D66:M66)</f>
        <v>24.476666666666663</v>
      </c>
      <c r="O65" s="25">
        <f>STDEV(Calculations!D66:M66)</f>
        <v>8.0208062770106503E-2</v>
      </c>
    </row>
    <row r="66" spans="1:16">
      <c r="A66" s="128"/>
      <c r="B66" s="9" t="str">
        <f>IF('Gene Table'!D66="","",'Gene Table'!D66)</f>
        <v>NM_000962</v>
      </c>
      <c r="C66" s="5" t="s">
        <v>1806</v>
      </c>
      <c r="D66" s="8">
        <v>32.89</v>
      </c>
      <c r="E66" s="8">
        <v>32.67</v>
      </c>
      <c r="F66" s="8">
        <v>32.79</v>
      </c>
      <c r="G66" s="8"/>
      <c r="H66" s="8"/>
      <c r="I66" s="8"/>
      <c r="J66" s="8"/>
      <c r="K66" s="8"/>
      <c r="L66" s="8"/>
      <c r="M66" s="8"/>
      <c r="N66" s="25">
        <f>AVERAGE(Calculations!D67:M67)</f>
        <v>32.783333333333331</v>
      </c>
      <c r="O66" s="25">
        <f>STDEV(Calculations!D67:M67)</f>
        <v>0.11015141094572141</v>
      </c>
      <c r="P66" s="13"/>
    </row>
    <row r="67" spans="1:16">
      <c r="A67" s="128"/>
      <c r="B67" s="9" t="str">
        <f>IF('Gene Table'!D67="","",'Gene Table'!D67)</f>
        <v>NM_000314</v>
      </c>
      <c r="C67" s="5" t="s">
        <v>1807</v>
      </c>
      <c r="D67" s="8">
        <v>24.45</v>
      </c>
      <c r="E67" s="8">
        <v>24.71</v>
      </c>
      <c r="F67" s="8">
        <v>24.57</v>
      </c>
      <c r="G67" s="8"/>
      <c r="H67" s="8"/>
      <c r="I67" s="8"/>
      <c r="J67" s="8"/>
      <c r="K67" s="8"/>
      <c r="L67" s="8"/>
      <c r="M67" s="8"/>
      <c r="N67" s="25">
        <f>AVERAGE(Calculations!D68:M68)</f>
        <v>24.576666666666664</v>
      </c>
      <c r="O67" s="25">
        <f>STDEV(Calculations!D68:M68)</f>
        <v>0.130128141972955</v>
      </c>
    </row>
    <row r="68" spans="1:16">
      <c r="A68" s="128"/>
      <c r="B68" s="9" t="str">
        <f>IF('Gene Table'!D68="","",'Gene Table'!D68)</f>
        <v>NM_002770</v>
      </c>
      <c r="C68" s="5" t="s">
        <v>1808</v>
      </c>
      <c r="D68" s="8">
        <v>24.1</v>
      </c>
      <c r="E68" s="8">
        <v>24.14</v>
      </c>
      <c r="F68" s="8">
        <v>24.13</v>
      </c>
      <c r="G68" s="8"/>
      <c r="H68" s="8"/>
      <c r="I68" s="8"/>
      <c r="J68" s="8"/>
      <c r="K68" s="8"/>
      <c r="L68" s="8"/>
      <c r="M68" s="8"/>
      <c r="N68" s="25">
        <f>AVERAGE(Calculations!D69:M69)</f>
        <v>24.123333333333335</v>
      </c>
      <c r="O68" s="25">
        <f>STDEV(Calculations!D69:M69)</f>
        <v>2.0816659994660598E-2</v>
      </c>
      <c r="P68" s="13"/>
    </row>
    <row r="69" spans="1:16">
      <c r="A69" s="128"/>
      <c r="B69" s="9" t="str">
        <f>IF('Gene Table'!D69="","",'Gene Table'!D69)</f>
        <v>NM_002539</v>
      </c>
      <c r="C69" s="5" t="s">
        <v>1809</v>
      </c>
      <c r="D69" s="8">
        <v>24.51</v>
      </c>
      <c r="E69" s="8">
        <v>25.01</v>
      </c>
      <c r="F69" s="8">
        <v>24.87</v>
      </c>
      <c r="G69" s="8"/>
      <c r="H69" s="8"/>
      <c r="I69" s="8"/>
      <c r="J69" s="8"/>
      <c r="K69" s="8"/>
      <c r="L69" s="8"/>
      <c r="M69" s="8"/>
      <c r="N69" s="25">
        <f>AVERAGE(Calculations!D70:M70)</f>
        <v>24.796666666666667</v>
      </c>
      <c r="O69" s="25">
        <f>STDEV(Calculations!D70:M70)</f>
        <v>0.2579405616288023</v>
      </c>
    </row>
    <row r="70" spans="1:16">
      <c r="A70" s="128"/>
      <c r="B70" s="9" t="str">
        <f>IF('Gene Table'!D70="","",'Gene Table'!D70)</f>
        <v>NM_002524</v>
      </c>
      <c r="C70" s="5" t="s">
        <v>1813</v>
      </c>
      <c r="D70" s="8">
        <v>31.07</v>
      </c>
      <c r="E70" s="8">
        <v>31.36</v>
      </c>
      <c r="F70" s="8">
        <v>31.08</v>
      </c>
      <c r="G70" s="8"/>
      <c r="H70" s="8"/>
      <c r="I70" s="8"/>
      <c r="J70" s="8"/>
      <c r="K70" s="8"/>
      <c r="L70" s="8"/>
      <c r="M70" s="8"/>
      <c r="N70" s="25">
        <f>AVERAGE(Calculations!D71:M71)</f>
        <v>31.169999999999998</v>
      </c>
      <c r="O70" s="25">
        <f>STDEV(Calculations!D71:M71)</f>
        <v>0.16462077633154332</v>
      </c>
      <c r="P70" s="13"/>
    </row>
    <row r="71" spans="1:16">
      <c r="A71" s="128"/>
      <c r="B71" s="9" t="str">
        <f>IF('Gene Table'!D71="","",'Gene Table'!D71)</f>
        <v>NM_000625</v>
      </c>
      <c r="C71" s="5" t="s">
        <v>1814</v>
      </c>
      <c r="D71" s="8">
        <v>26.79</v>
      </c>
      <c r="E71" s="8">
        <v>26.72</v>
      </c>
      <c r="F71" s="8">
        <v>26.8</v>
      </c>
      <c r="G71" s="8"/>
      <c r="H71" s="8"/>
      <c r="I71" s="8"/>
      <c r="J71" s="8"/>
      <c r="K71" s="8"/>
      <c r="L71" s="8"/>
      <c r="M71" s="8"/>
      <c r="N71" s="25">
        <f>AVERAGE(Calculations!D72:M72)</f>
        <v>26.77</v>
      </c>
      <c r="O71" s="25">
        <f>STDEV(Calculations!D72:M72)</f>
        <v>4.3588989435407434E-2</v>
      </c>
    </row>
    <row r="72" spans="1:16">
      <c r="A72" s="128"/>
      <c r="B72" s="9" t="str">
        <f>IF('Gene Table'!D72="","",'Gene Table'!D72)</f>
        <v>NM_002439</v>
      </c>
      <c r="C72" s="5" t="s">
        <v>1815</v>
      </c>
      <c r="D72" s="8">
        <v>28.92</v>
      </c>
      <c r="E72" s="8">
        <v>29.03</v>
      </c>
      <c r="F72" s="8">
        <v>28.99</v>
      </c>
      <c r="G72" s="8"/>
      <c r="H72" s="8"/>
      <c r="I72" s="8"/>
      <c r="J72" s="8"/>
      <c r="K72" s="8"/>
      <c r="L72" s="8"/>
      <c r="M72" s="8"/>
      <c r="N72" s="25">
        <f>AVERAGE(Calculations!D73:M73)</f>
        <v>28.98</v>
      </c>
      <c r="O72" s="25">
        <f>STDEV(Calculations!D73:M73)</f>
        <v>5.5677643628299675E-2</v>
      </c>
      <c r="P72" s="13"/>
    </row>
    <row r="73" spans="1:16">
      <c r="A73" s="128"/>
      <c r="B73" s="9" t="str">
        <f>IF('Gene Table'!D73="","",'Gene Table'!D73)</f>
        <v>NM_002303</v>
      </c>
      <c r="C73" s="5" t="s">
        <v>1816</v>
      </c>
      <c r="D73" s="8">
        <v>31.31</v>
      </c>
      <c r="E73" s="8">
        <v>31.1</v>
      </c>
      <c r="F73" s="8">
        <v>31.41</v>
      </c>
      <c r="G73" s="8"/>
      <c r="H73" s="8"/>
      <c r="I73" s="8"/>
      <c r="J73" s="8"/>
      <c r="K73" s="8"/>
      <c r="L73" s="8"/>
      <c r="M73" s="8"/>
      <c r="N73" s="25">
        <f>AVERAGE(Calculations!D74:M74)</f>
        <v>31.27333333333333</v>
      </c>
      <c r="O73" s="25">
        <f>STDEV(Calculations!D74:M74)</f>
        <v>0.15821925715074339</v>
      </c>
    </row>
    <row r="74" spans="1:16">
      <c r="A74" s="128"/>
      <c r="B74" s="9" t="str">
        <f>IF('Gene Table'!D74="","",'Gene Table'!D74)</f>
        <v>NM_000044</v>
      </c>
      <c r="C74" s="5" t="s">
        <v>1817</v>
      </c>
      <c r="D74" s="8">
        <v>24.06</v>
      </c>
      <c r="E74" s="8">
        <v>24.15</v>
      </c>
      <c r="F74" s="8">
        <v>24.13</v>
      </c>
      <c r="G74" s="8"/>
      <c r="H74" s="8"/>
      <c r="I74" s="8"/>
      <c r="J74" s="8"/>
      <c r="K74" s="8"/>
      <c r="L74" s="8"/>
      <c r="M74" s="8"/>
      <c r="N74" s="25">
        <f>AVERAGE(Calculations!D75:M75)</f>
        <v>24.11333333333333</v>
      </c>
      <c r="O74" s="25">
        <f>STDEV(Calculations!D75:M75)</f>
        <v>4.725815626252608E-2</v>
      </c>
      <c r="P74" s="13"/>
    </row>
    <row r="75" spans="1:16" ht="12.75" customHeight="1">
      <c r="A75" s="128"/>
      <c r="B75" s="9" t="str">
        <f>IF('Gene Table'!D75="","",'Gene Table'!D75)</f>
        <v>NM_000418</v>
      </c>
      <c r="C75" s="5" t="s">
        <v>1818</v>
      </c>
      <c r="D75" s="8">
        <v>24.81</v>
      </c>
      <c r="E75" s="8">
        <v>24.99</v>
      </c>
      <c r="F75" s="8">
        <v>25</v>
      </c>
      <c r="G75" s="8"/>
      <c r="H75" s="8"/>
      <c r="I75" s="8"/>
      <c r="J75" s="8"/>
      <c r="K75" s="8"/>
      <c r="L75" s="8"/>
      <c r="M75" s="8"/>
      <c r="N75" s="25">
        <f>AVERAGE(Calculations!D76:M76)</f>
        <v>24.933333333333334</v>
      </c>
      <c r="O75" s="25">
        <f>STDEV(Calculations!D76:M76)</f>
        <v>0.1069267662156366</v>
      </c>
    </row>
    <row r="76" spans="1:16">
      <c r="A76" s="128"/>
      <c r="B76" s="9" t="str">
        <f>IF('Gene Table'!D76="","",'Gene Table'!D76)</f>
        <v>NM_000041</v>
      </c>
      <c r="C76" s="5" t="s">
        <v>1819</v>
      </c>
      <c r="D76" s="8">
        <v>23.11</v>
      </c>
      <c r="E76" s="8">
        <v>23.21</v>
      </c>
      <c r="F76" s="8">
        <v>23.14</v>
      </c>
      <c r="G76" s="8"/>
      <c r="H76" s="8"/>
      <c r="I76" s="8"/>
      <c r="J76" s="8"/>
      <c r="K76" s="8"/>
      <c r="L76" s="8"/>
      <c r="M76" s="8"/>
      <c r="N76" s="25">
        <f>AVERAGE(Calculations!D77:M77)</f>
        <v>23.153333333333336</v>
      </c>
      <c r="O76" s="25">
        <f>STDEV(Calculations!D77:M77)</f>
        <v>5.1316014394469478E-2</v>
      </c>
      <c r="P76" s="13"/>
    </row>
    <row r="77" spans="1:16">
      <c r="A77" s="128"/>
      <c r="B77" s="9" t="str">
        <f>IF('Gene Table'!D77="","",'Gene Table'!D77)</f>
        <v>NM_002075</v>
      </c>
      <c r="C77" s="5" t="s">
        <v>1820</v>
      </c>
      <c r="D77" s="8">
        <v>21.31</v>
      </c>
      <c r="E77" s="8">
        <v>21.41</v>
      </c>
      <c r="F77" s="8">
        <v>21.37</v>
      </c>
      <c r="G77" s="8"/>
      <c r="H77" s="8"/>
      <c r="I77" s="8"/>
      <c r="J77" s="8"/>
      <c r="K77" s="8"/>
      <c r="L77" s="8"/>
      <c r="M77" s="8"/>
      <c r="N77" s="25">
        <f>AVERAGE(Calculations!D78:M78)</f>
        <v>21.363333333333333</v>
      </c>
      <c r="O77" s="25">
        <f>STDEV(Calculations!D78:M78)</f>
        <v>5.033222956847247E-2</v>
      </c>
    </row>
    <row r="78" spans="1:16">
      <c r="A78" s="128"/>
      <c r="B78" s="9" t="str">
        <f>IF('Gene Table'!D78="","",'Gene Table'!D78)</f>
        <v>NM_000516</v>
      </c>
      <c r="C78" s="5" t="s">
        <v>1821</v>
      </c>
      <c r="D78" s="8">
        <v>34.1</v>
      </c>
      <c r="E78" s="8">
        <v>34.270000000000003</v>
      </c>
      <c r="F78" s="8">
        <v>34.25</v>
      </c>
      <c r="G78" s="8"/>
      <c r="H78" s="8"/>
      <c r="I78" s="8"/>
      <c r="J78" s="8"/>
      <c r="K78" s="8"/>
      <c r="L78" s="8"/>
      <c r="M78" s="8"/>
      <c r="N78" s="25">
        <f>AVERAGE(Calculations!D79:M79)</f>
        <v>34.206666666666671</v>
      </c>
      <c r="O78" s="25">
        <f>STDEV(Calculations!D79:M79)</f>
        <v>9.2915732431775949E-2</v>
      </c>
      <c r="P78" s="13"/>
    </row>
    <row r="79" spans="1:16">
      <c r="A79" s="128"/>
      <c r="B79" s="9" t="str">
        <f>IF('Gene Table'!D79="","",'Gene Table'!D79)</f>
        <v>NM_000515</v>
      </c>
      <c r="C79" s="5" t="s">
        <v>1822</v>
      </c>
      <c r="D79" s="8">
        <v>30.14</v>
      </c>
      <c r="E79" s="8">
        <v>29.97</v>
      </c>
      <c r="F79" s="8">
        <v>30.07</v>
      </c>
      <c r="G79" s="8"/>
      <c r="H79" s="8"/>
      <c r="I79" s="8"/>
      <c r="J79" s="8"/>
      <c r="K79" s="8"/>
      <c r="L79" s="8"/>
      <c r="M79" s="8"/>
      <c r="N79" s="25">
        <f>AVERAGE(Calculations!D80:M80)</f>
        <v>30.060000000000002</v>
      </c>
      <c r="O79" s="25">
        <f>STDEV(Calculations!D80:M80)</f>
        <v>8.5440037453176187E-2</v>
      </c>
    </row>
    <row r="80" spans="1:16">
      <c r="A80" s="128"/>
      <c r="B80" s="9" t="str">
        <f>IF('Gene Table'!D80="","",'Gene Table'!D80)</f>
        <v>NM_000690</v>
      </c>
      <c r="C80" s="5" t="s">
        <v>1823</v>
      </c>
      <c r="D80" s="8">
        <v>25.61</v>
      </c>
      <c r="E80" s="8">
        <v>25.83</v>
      </c>
      <c r="F80" s="8">
        <v>25.95</v>
      </c>
      <c r="G80" s="8"/>
      <c r="H80" s="8"/>
      <c r="I80" s="8"/>
      <c r="J80" s="8"/>
      <c r="K80" s="8"/>
      <c r="L80" s="8"/>
      <c r="M80" s="8"/>
      <c r="N80" s="25">
        <f>AVERAGE(Calculations!D81:M81)</f>
        <v>25.796666666666667</v>
      </c>
      <c r="O80" s="25">
        <f>STDEV(Calculations!D81:M81)</f>
        <v>0.17243356208459973</v>
      </c>
      <c r="P80" s="13"/>
    </row>
    <row r="81" spans="1:16">
      <c r="A81" s="128"/>
      <c r="B81" s="9" t="str">
        <f>IF('Gene Table'!D81="","",'Gene Table'!D81)</f>
        <v>NM_001014431</v>
      </c>
      <c r="C81" s="5" t="s">
        <v>1824</v>
      </c>
      <c r="D81" s="8">
        <v>28.19</v>
      </c>
      <c r="E81" s="8">
        <v>28.55</v>
      </c>
      <c r="F81" s="8">
        <v>28.42</v>
      </c>
      <c r="G81" s="8"/>
      <c r="H81" s="8"/>
      <c r="I81" s="8"/>
      <c r="J81" s="8"/>
      <c r="K81" s="8"/>
      <c r="L81" s="8"/>
      <c r="M81" s="8"/>
      <c r="N81" s="25">
        <f>AVERAGE(Calculations!D82:M82)</f>
        <v>28.386666666666667</v>
      </c>
      <c r="O81" s="25">
        <f>STDEV(Calculations!D82:M82)</f>
        <v>0.18230011885228023</v>
      </c>
    </row>
    <row r="82" spans="1:16">
      <c r="A82" s="128"/>
      <c r="B82" s="9" t="str">
        <f>IF('Gene Table'!D82="","",'Gene Table'!D82)</f>
        <v>NM_000795</v>
      </c>
      <c r="C82" s="5" t="s">
        <v>1825</v>
      </c>
      <c r="D82" s="8">
        <v>28.37</v>
      </c>
      <c r="E82" s="8">
        <v>28.82</v>
      </c>
      <c r="F82" s="8">
        <v>28.78</v>
      </c>
      <c r="G82" s="8"/>
      <c r="H82" s="8"/>
      <c r="I82" s="8"/>
      <c r="J82" s="8"/>
      <c r="K82" s="8"/>
      <c r="L82" s="8"/>
      <c r="M82" s="8"/>
      <c r="N82" s="25">
        <f>AVERAGE(Calculations!D83:M83)</f>
        <v>28.656666666666666</v>
      </c>
      <c r="O82" s="25">
        <f>STDEV(Calculations!D83:M83)</f>
        <v>0.24906491790971824</v>
      </c>
      <c r="P82" s="13"/>
    </row>
    <row r="83" spans="1:16">
      <c r="A83" s="128"/>
      <c r="B83" s="9" t="str">
        <f>IF('Gene Table'!D83="","",'Gene Table'!D83)</f>
        <v>NM_000102</v>
      </c>
      <c r="C83" s="5" t="s">
        <v>1826</v>
      </c>
      <c r="D83" s="8">
        <v>24.71</v>
      </c>
      <c r="E83" s="8">
        <v>24.35</v>
      </c>
      <c r="F83" s="8">
        <v>24.44</v>
      </c>
      <c r="G83" s="8"/>
      <c r="H83" s="8"/>
      <c r="I83" s="8"/>
      <c r="J83" s="8"/>
      <c r="K83" s="8"/>
      <c r="L83" s="8"/>
      <c r="M83" s="8"/>
      <c r="N83" s="25">
        <f>AVERAGE(Calculations!D84:M84)</f>
        <v>24.5</v>
      </c>
      <c r="O83" s="25">
        <f>STDEV(Calculations!D84:M84)</f>
        <v>0.18734993995210342</v>
      </c>
    </row>
    <row r="84" spans="1:16">
      <c r="A84" s="128"/>
      <c r="B84" s="9" t="str">
        <f>IF('Gene Table'!D84="","",'Gene Table'!D84)</f>
        <v>NM_000771</v>
      </c>
      <c r="C84" s="5" t="s">
        <v>1827</v>
      </c>
      <c r="D84" s="8">
        <v>30.12</v>
      </c>
      <c r="E84" s="8">
        <v>30.24</v>
      </c>
      <c r="F84" s="8">
        <v>30.1</v>
      </c>
      <c r="G84" s="8"/>
      <c r="H84" s="8"/>
      <c r="I84" s="8"/>
      <c r="J84" s="8"/>
      <c r="K84" s="8"/>
      <c r="L84" s="8"/>
      <c r="M84" s="8"/>
      <c r="N84" s="25">
        <f>AVERAGE(Calculations!D85:M85)</f>
        <v>30.153333333333336</v>
      </c>
      <c r="O84" s="25">
        <f>STDEV(Calculations!D85:M85)</f>
        <v>7.5718777944002044E-2</v>
      </c>
      <c r="P84" s="13"/>
    </row>
    <row r="85" spans="1:16">
      <c r="A85" s="128"/>
      <c r="B85" s="9" t="str">
        <f>IF('Gene Table'!D85="","",'Gene Table'!D85)</f>
        <v>NM_000104</v>
      </c>
      <c r="C85" s="5" t="s">
        <v>1828</v>
      </c>
      <c r="D85" s="8">
        <v>29</v>
      </c>
      <c r="E85" s="8">
        <v>29.12</v>
      </c>
      <c r="F85" s="8">
        <v>28.97</v>
      </c>
      <c r="G85" s="8"/>
      <c r="H85" s="8"/>
      <c r="I85" s="8"/>
      <c r="J85" s="8"/>
      <c r="K85" s="8"/>
      <c r="L85" s="8"/>
      <c r="M85" s="8"/>
      <c r="N85" s="25">
        <f>AVERAGE(Calculations!D86:M86)</f>
        <v>29.03</v>
      </c>
      <c r="O85" s="25">
        <f>STDEV(Calculations!D86:M86)</f>
        <v>7.9372539331938718E-2</v>
      </c>
    </row>
    <row r="86" spans="1:16">
      <c r="A86" s="128"/>
      <c r="B86" s="9" t="str">
        <f>IF('Gene Table'!D86="","",'Gene Table'!D86)</f>
        <v>NM_000669</v>
      </c>
      <c r="C86" s="5" t="s">
        <v>1829</v>
      </c>
      <c r="D86" s="8">
        <v>24.62</v>
      </c>
      <c r="E86" s="8">
        <v>24.63</v>
      </c>
      <c r="F86" s="8">
        <v>24.76</v>
      </c>
      <c r="G86" s="8"/>
      <c r="H86" s="8"/>
      <c r="I86" s="8"/>
      <c r="J86" s="8"/>
      <c r="K86" s="8"/>
      <c r="L86" s="8"/>
      <c r="M86" s="8"/>
      <c r="N86" s="25">
        <f>AVERAGE(Calculations!D87:M87)</f>
        <v>24.67</v>
      </c>
      <c r="O86" s="25">
        <f>STDEV(Calculations!D87:M87)</f>
        <v>7.8102496759067386E-2</v>
      </c>
      <c r="P86" s="13"/>
    </row>
    <row r="87" spans="1:16">
      <c r="A87" s="128"/>
      <c r="B87" s="9" t="str">
        <f>IF('Gene Table'!D87="","",'Gene Table'!D87)</f>
        <v>HGDC</v>
      </c>
      <c r="C87" s="5" t="s">
        <v>1830</v>
      </c>
      <c r="D87" s="8">
        <v>16.75</v>
      </c>
      <c r="E87" s="8">
        <v>16.809999999999999</v>
      </c>
      <c r="F87" s="8">
        <v>16.899999999999999</v>
      </c>
      <c r="G87" s="8"/>
      <c r="H87" s="8"/>
      <c r="I87" s="8"/>
      <c r="J87" s="8"/>
      <c r="K87" s="8"/>
      <c r="L87" s="8"/>
      <c r="M87" s="8"/>
      <c r="N87" s="25">
        <f>AVERAGE(Calculations!D88:M88)</f>
        <v>16.82</v>
      </c>
      <c r="O87" s="25">
        <f>STDEV(Calculations!D88:M88)</f>
        <v>7.5498344352706831E-2</v>
      </c>
    </row>
    <row r="88" spans="1:16">
      <c r="A88" s="128"/>
      <c r="B88" s="9" t="str">
        <f>IF('Gene Table'!D88="","",'Gene Table'!D88)</f>
        <v>HGDC</v>
      </c>
      <c r="C88" s="5" t="s">
        <v>1831</v>
      </c>
      <c r="D88" s="8">
        <v>25.03</v>
      </c>
      <c r="E88" s="8">
        <v>25.05</v>
      </c>
      <c r="F88" s="8">
        <v>25.01</v>
      </c>
      <c r="G88" s="8"/>
      <c r="H88" s="8"/>
      <c r="I88" s="8"/>
      <c r="J88" s="8"/>
      <c r="K88" s="8"/>
      <c r="L88" s="8"/>
      <c r="M88" s="8"/>
      <c r="N88" s="25">
        <f>AVERAGE(Calculations!D89:M89)</f>
        <v>25.03</v>
      </c>
      <c r="O88" s="25">
        <f>STDEV(Calculations!D89:M89)</f>
        <v>1.9999999999999574E-2</v>
      </c>
      <c r="P88" s="13"/>
    </row>
    <row r="89" spans="1:16">
      <c r="A89" s="128"/>
      <c r="B89" s="9" t="str">
        <f>IF('Gene Table'!D89="","",'Gene Table'!D89)</f>
        <v>NM_002046</v>
      </c>
      <c r="C89" s="5" t="s">
        <v>1832</v>
      </c>
      <c r="D89" s="8">
        <v>20.54</v>
      </c>
      <c r="E89" s="8">
        <v>20.64</v>
      </c>
      <c r="F89" s="8">
        <v>20.65</v>
      </c>
      <c r="G89" s="8"/>
      <c r="H89" s="8"/>
      <c r="I89" s="8"/>
      <c r="J89" s="8"/>
      <c r="K89" s="8"/>
      <c r="L89" s="8"/>
      <c r="M89" s="8"/>
      <c r="N89" s="25">
        <f>AVERAGE(Calculations!D90:M90)</f>
        <v>20.61</v>
      </c>
      <c r="O89" s="25">
        <f>STDEV(Calculations!D90:M90)</f>
        <v>6.0827625302982365E-2</v>
      </c>
    </row>
    <row r="90" spans="1:16">
      <c r="A90" s="128"/>
      <c r="B90" s="9" t="str">
        <f>IF('Gene Table'!D90="","",'Gene Table'!D90)</f>
        <v>NM_001101</v>
      </c>
      <c r="C90" s="5" t="s">
        <v>1833</v>
      </c>
      <c r="D90" s="8">
        <v>17.989999999999998</v>
      </c>
      <c r="E90" s="8">
        <v>18.07</v>
      </c>
      <c r="F90" s="8">
        <v>18.05</v>
      </c>
      <c r="G90" s="8"/>
      <c r="H90" s="8"/>
      <c r="I90" s="8"/>
      <c r="J90" s="8"/>
      <c r="K90" s="8"/>
      <c r="L90" s="8"/>
      <c r="M90" s="8"/>
      <c r="N90" s="25">
        <f>AVERAGE(Calculations!D91:M91)</f>
        <v>18.036666666666665</v>
      </c>
      <c r="O90" s="25">
        <f>STDEV(Calculations!D91:M91)</f>
        <v>4.1633319989323764E-2</v>
      </c>
      <c r="P90" s="13"/>
    </row>
    <row r="91" spans="1:16">
      <c r="A91" s="128"/>
      <c r="B91" s="9" t="str">
        <f>IF('Gene Table'!D91="","",'Gene Table'!D91)</f>
        <v>NM_004048</v>
      </c>
      <c r="C91" s="5" t="s">
        <v>1834</v>
      </c>
      <c r="D91" s="8">
        <v>18.39</v>
      </c>
      <c r="E91" s="8">
        <v>18.41</v>
      </c>
      <c r="F91" s="8">
        <v>18.440000000000001</v>
      </c>
      <c r="G91" s="8"/>
      <c r="H91" s="8"/>
      <c r="I91" s="8"/>
      <c r="J91" s="8"/>
      <c r="K91" s="8"/>
      <c r="L91" s="8"/>
      <c r="M91" s="8"/>
      <c r="N91" s="25">
        <f>AVERAGE(Calculations!D92:M92)</f>
        <v>18.41333333333333</v>
      </c>
      <c r="O91" s="25">
        <f>STDEV(Calculations!D92:M92)</f>
        <v>2.5166114784236235E-2</v>
      </c>
    </row>
    <row r="92" spans="1:16">
      <c r="A92" s="128"/>
      <c r="B92" s="9" t="str">
        <f>IF('Gene Table'!D92="","",'Gene Table'!D92)</f>
        <v>NM_012423</v>
      </c>
      <c r="C92" s="5" t="s">
        <v>1835</v>
      </c>
      <c r="D92" s="8">
        <v>37.86</v>
      </c>
      <c r="E92" s="8">
        <v>38.020000000000003</v>
      </c>
      <c r="F92" s="8">
        <v>37.93</v>
      </c>
      <c r="G92" s="8"/>
      <c r="H92" s="8"/>
      <c r="I92" s="8"/>
      <c r="J92" s="8"/>
      <c r="K92" s="8"/>
      <c r="L92" s="8"/>
      <c r="M92" s="8"/>
      <c r="N92" s="25">
        <f>AVERAGE(Calculations!D93:M93)</f>
        <v>35</v>
      </c>
      <c r="O92" s="25">
        <f>STDEV(Calculations!D93:M93)</f>
        <v>0</v>
      </c>
      <c r="P92" s="13"/>
    </row>
    <row r="93" spans="1:16">
      <c r="A93" s="128"/>
      <c r="B93" s="9" t="str">
        <f>IF('Gene Table'!D93="","",'Gene Table'!D93)</f>
        <v>NM_000194</v>
      </c>
      <c r="C93" s="5" t="s">
        <v>1836</v>
      </c>
      <c r="D93" s="8">
        <v>23.24</v>
      </c>
      <c r="E93" s="8">
        <v>23.35</v>
      </c>
      <c r="F93" s="8">
        <v>23.42</v>
      </c>
      <c r="G93" s="8"/>
      <c r="H93" s="8"/>
      <c r="I93" s="8"/>
      <c r="J93" s="8"/>
      <c r="K93" s="8"/>
      <c r="L93" s="8"/>
      <c r="M93" s="8"/>
      <c r="N93" s="25">
        <f>AVERAGE(Calculations!D94:M94)</f>
        <v>23.33666666666667</v>
      </c>
      <c r="O93" s="25">
        <f>STDEV(Calculations!D94:M94)</f>
        <v>9.0737717258776385E-2</v>
      </c>
    </row>
    <row r="94" spans="1:16">
      <c r="A94" s="128"/>
      <c r="B94" s="9" t="str">
        <f>IF('Gene Table'!D94="","",'Gene Table'!D94)</f>
        <v>NR_003286</v>
      </c>
      <c r="C94" s="5" t="s">
        <v>1837</v>
      </c>
      <c r="D94" s="8">
        <v>23.2</v>
      </c>
      <c r="E94" s="8">
        <v>23.4</v>
      </c>
      <c r="F94" s="8">
        <v>23.4</v>
      </c>
      <c r="G94" s="8"/>
      <c r="H94" s="8"/>
      <c r="I94" s="8"/>
      <c r="J94" s="8"/>
      <c r="K94" s="8"/>
      <c r="L94" s="8"/>
      <c r="M94" s="8"/>
      <c r="N94" s="25">
        <f>AVERAGE(Calculations!D95:M95)</f>
        <v>23.333333333333332</v>
      </c>
      <c r="O94" s="25">
        <f>STDEV(Calculations!D95:M95)</f>
        <v>0.11547005383792475</v>
      </c>
      <c r="P94" s="13"/>
    </row>
    <row r="95" spans="1:16">
      <c r="A95" s="128"/>
      <c r="B95" s="9" t="str">
        <f>IF('Gene Table'!D95="","",'Gene Table'!D95)</f>
        <v>RT</v>
      </c>
      <c r="C95" s="5" t="s">
        <v>1838</v>
      </c>
      <c r="D95" s="8">
        <v>23.29</v>
      </c>
      <c r="E95" s="8">
        <v>23.41</v>
      </c>
      <c r="F95" s="8">
        <v>23.43</v>
      </c>
      <c r="G95" s="8"/>
      <c r="H95" s="8"/>
      <c r="I95" s="8"/>
      <c r="J95" s="8"/>
      <c r="K95" s="8"/>
      <c r="L95" s="8"/>
      <c r="M95" s="8"/>
      <c r="N95" s="25">
        <f>AVERAGE(Calculations!D96:M96)</f>
        <v>23.376666666666665</v>
      </c>
      <c r="O95" s="25">
        <f>STDEV(Calculations!D96:M96)</f>
        <v>7.571877794400407E-2</v>
      </c>
    </row>
    <row r="96" spans="1:16">
      <c r="A96" s="128"/>
      <c r="B96" s="9" t="str">
        <f>IF('Gene Table'!D96="","",'Gene Table'!D96)</f>
        <v>RT</v>
      </c>
      <c r="C96" s="5" t="s">
        <v>1839</v>
      </c>
      <c r="D96" s="8">
        <v>21.01</v>
      </c>
      <c r="E96" s="8">
        <v>20.83</v>
      </c>
      <c r="F96" s="8">
        <v>20.93</v>
      </c>
      <c r="G96" s="8"/>
      <c r="H96" s="8"/>
      <c r="I96" s="8"/>
      <c r="J96" s="8"/>
      <c r="K96" s="8"/>
      <c r="L96" s="8"/>
      <c r="M96" s="8"/>
      <c r="N96" s="25">
        <f>AVERAGE(Calculations!D97:M97)</f>
        <v>20.923333333333336</v>
      </c>
      <c r="O96" s="25">
        <f>STDEV(Calculations!D97:M97)</f>
        <v>9.0184995056459494E-2</v>
      </c>
      <c r="P96" s="13"/>
    </row>
    <row r="97" spans="1:16">
      <c r="A97" s="128"/>
      <c r="B97" s="9" t="str">
        <f>IF('Gene Table'!D97="","",'Gene Table'!D97)</f>
        <v>PCR</v>
      </c>
      <c r="C97" s="5" t="s">
        <v>1840</v>
      </c>
      <c r="D97" s="8">
        <v>20.91</v>
      </c>
      <c r="E97" s="8">
        <v>20.72</v>
      </c>
      <c r="F97" s="8">
        <v>20.8</v>
      </c>
      <c r="G97" s="8"/>
      <c r="H97" s="8"/>
      <c r="I97" s="8"/>
      <c r="J97" s="8"/>
      <c r="K97" s="8"/>
      <c r="L97" s="8"/>
      <c r="M97" s="8"/>
      <c r="N97" s="25">
        <f>AVERAGE(Calculations!D98:M98)</f>
        <v>20.81</v>
      </c>
      <c r="O97" s="25">
        <f>STDEV(Calculations!D98:M98)</f>
        <v>9.5393920141695149E-2</v>
      </c>
    </row>
    <row r="98" spans="1:16">
      <c r="A98" s="128"/>
      <c r="B98" s="9" t="str">
        <f>IF('Gene Table'!D98="","",'Gene Table'!D98)</f>
        <v>PCR</v>
      </c>
      <c r="C98" s="5" t="s">
        <v>1841</v>
      </c>
      <c r="D98" s="8">
        <v>20.43</v>
      </c>
      <c r="E98" s="8">
        <v>20.51</v>
      </c>
      <c r="F98" s="8">
        <v>20.82</v>
      </c>
      <c r="G98" s="8"/>
      <c r="H98" s="8"/>
      <c r="I98" s="8"/>
      <c r="J98" s="8"/>
      <c r="K98" s="8"/>
      <c r="L98" s="8"/>
      <c r="M98" s="8"/>
      <c r="N98" s="25">
        <f>AVERAGE(Calculations!D99:M99)</f>
        <v>20.586666666666666</v>
      </c>
      <c r="O98" s="25">
        <f>STDEV(Calculations!D99:M99)</f>
        <v>0.20599352740658178</v>
      </c>
      <c r="P98" s="13"/>
    </row>
    <row r="99" spans="1:16">
      <c r="A99" s="128" t="str">
        <f>'Gene Table'!A99</f>
        <v>Plate 2</v>
      </c>
      <c r="B99" s="9" t="str">
        <f>IF('Gene Table'!D99="","",'Gene Table'!D99)</f>
        <v>NM_001005735</v>
      </c>
      <c r="C99" s="5" t="s">
        <v>1742</v>
      </c>
      <c r="D99" s="8">
        <v>31.71</v>
      </c>
      <c r="E99" s="8">
        <v>31.99</v>
      </c>
      <c r="F99" s="8">
        <v>31.61</v>
      </c>
      <c r="G99" s="8"/>
      <c r="H99" s="8"/>
      <c r="I99" s="8"/>
      <c r="J99" s="8"/>
      <c r="K99" s="8"/>
      <c r="L99" s="8"/>
      <c r="M99" s="8"/>
      <c r="N99" s="25">
        <f>AVERAGE(Calculations!D100:M100)</f>
        <v>31.77</v>
      </c>
      <c r="O99" s="25">
        <f>STDEV(Calculations!D100:M100)</f>
        <v>0.19697715603544005</v>
      </c>
    </row>
    <row r="100" spans="1:16">
      <c r="A100" s="128"/>
      <c r="B100" s="9" t="str">
        <f>IF('Gene Table'!D100="","",'Gene Table'!D100)</f>
        <v>NM_005427</v>
      </c>
      <c r="C100" s="5" t="s">
        <v>1743</v>
      </c>
      <c r="D100" s="8">
        <v>27.41</v>
      </c>
      <c r="E100" s="8">
        <v>27.59</v>
      </c>
      <c r="F100" s="8">
        <v>27.58</v>
      </c>
      <c r="G100" s="8"/>
      <c r="H100" s="8"/>
      <c r="I100" s="8"/>
      <c r="J100" s="8"/>
      <c r="K100" s="8"/>
      <c r="L100" s="8"/>
      <c r="M100" s="8"/>
      <c r="N100" s="25">
        <f>AVERAGE(Calculations!D101:M101)</f>
        <v>27.526666666666667</v>
      </c>
      <c r="O100" s="25">
        <f>STDEV(Calculations!D101:M101)</f>
        <v>0.10115993936995622</v>
      </c>
    </row>
    <row r="101" spans="1:16">
      <c r="A101" s="128"/>
      <c r="B101" s="9" t="str">
        <f>IF('Gene Table'!D101="","",'Gene Table'!D101)</f>
        <v>NM_002452</v>
      </c>
      <c r="C101" s="5" t="s">
        <v>1744</v>
      </c>
      <c r="D101" s="8">
        <v>25.93</v>
      </c>
      <c r="E101" s="8">
        <v>26.04</v>
      </c>
      <c r="F101" s="8">
        <v>25.98</v>
      </c>
      <c r="G101" s="8"/>
      <c r="H101" s="8"/>
      <c r="I101" s="8"/>
      <c r="J101" s="8"/>
      <c r="K101" s="8"/>
      <c r="L101" s="8"/>
      <c r="M101" s="8"/>
      <c r="N101" s="25">
        <f>AVERAGE(Calculations!D102:M102)</f>
        <v>25.983333333333334</v>
      </c>
      <c r="O101" s="25">
        <f>STDEV(Calculations!D102:M102)</f>
        <v>5.5075705472860705E-2</v>
      </c>
    </row>
    <row r="102" spans="1:16">
      <c r="A102" s="128"/>
      <c r="B102" s="9" t="str">
        <f>IF('Gene Table'!D102="","",'Gene Table'!D102)</f>
        <v>NM_006892</v>
      </c>
      <c r="C102" s="5" t="s">
        <v>1745</v>
      </c>
      <c r="D102" s="8">
        <v>24.5</v>
      </c>
      <c r="E102" s="8">
        <v>24.68</v>
      </c>
      <c r="F102" s="8">
        <v>24.56</v>
      </c>
      <c r="G102" s="8"/>
      <c r="H102" s="8"/>
      <c r="I102" s="8"/>
      <c r="J102" s="8"/>
      <c r="K102" s="8"/>
      <c r="L102" s="8"/>
      <c r="M102" s="8"/>
      <c r="N102" s="25">
        <f>AVERAGE(Calculations!D103:M103)</f>
        <v>24.58</v>
      </c>
      <c r="O102" s="25">
        <f>STDEV(Calculations!D103:M103)</f>
        <v>9.1651513899116785E-2</v>
      </c>
    </row>
    <row r="103" spans="1:16">
      <c r="A103" s="128"/>
      <c r="B103" s="9" t="str">
        <f>IF('Gene Table'!D103="","",'Gene Table'!D103)</f>
        <v>NM_001033</v>
      </c>
      <c r="C103" s="5" t="s">
        <v>1746</v>
      </c>
      <c r="D103" s="8">
        <v>31.04</v>
      </c>
      <c r="E103" s="8">
        <v>31.48</v>
      </c>
      <c r="F103" s="8">
        <v>31.45</v>
      </c>
      <c r="G103" s="8"/>
      <c r="H103" s="8"/>
      <c r="I103" s="8"/>
      <c r="J103" s="8"/>
      <c r="K103" s="8"/>
      <c r="L103" s="8"/>
      <c r="M103" s="8"/>
      <c r="N103" s="25">
        <f>AVERAGE(Calculations!D104:M104)</f>
        <v>31.323333333333334</v>
      </c>
      <c r="O103" s="25">
        <f>STDEV(Calculations!D104:M104)</f>
        <v>0.24583192089987332</v>
      </c>
    </row>
    <row r="104" spans="1:16">
      <c r="A104" s="128"/>
      <c r="B104" s="9" t="str">
        <f>IF('Gene Table'!D104="","",'Gene Table'!D104)</f>
        <v>BC071181</v>
      </c>
      <c r="C104" s="5" t="s">
        <v>1747</v>
      </c>
      <c r="D104" s="8">
        <v>23.77</v>
      </c>
      <c r="E104" s="8">
        <v>23.84</v>
      </c>
      <c r="F104" s="8">
        <v>23.85</v>
      </c>
      <c r="G104" s="8"/>
      <c r="H104" s="8"/>
      <c r="I104" s="8"/>
      <c r="J104" s="8"/>
      <c r="K104" s="8"/>
      <c r="L104" s="8"/>
      <c r="M104" s="8"/>
      <c r="N104" s="25">
        <f>AVERAGE(Calculations!D105:M105)</f>
        <v>23.820000000000004</v>
      </c>
      <c r="O104" s="25">
        <f>STDEV(Calculations!D105:M105)</f>
        <v>4.3588989435407434E-2</v>
      </c>
    </row>
    <row r="105" spans="1:16">
      <c r="A105" s="128"/>
      <c r="B105" s="9" t="str">
        <f>IF('Gene Table'!D105="","",'Gene Table'!D105)</f>
        <v>BC008403</v>
      </c>
      <c r="C105" s="5" t="s">
        <v>1748</v>
      </c>
      <c r="D105" s="8">
        <v>27.76</v>
      </c>
      <c r="E105" s="8">
        <v>28.02</v>
      </c>
      <c r="F105" s="8">
        <v>27.8</v>
      </c>
      <c r="G105" s="8"/>
      <c r="H105" s="8"/>
      <c r="I105" s="8"/>
      <c r="J105" s="8"/>
      <c r="K105" s="8"/>
      <c r="L105" s="8"/>
      <c r="M105" s="8"/>
      <c r="N105" s="25">
        <f>AVERAGE(Calculations!D106:M106)</f>
        <v>27.86</v>
      </c>
      <c r="O105" s="25">
        <f>STDEV(Calculations!D106:M106)</f>
        <v>0.13999999999999904</v>
      </c>
    </row>
    <row r="106" spans="1:16">
      <c r="A106" s="128"/>
      <c r="B106" s="9" t="str">
        <f>IF('Gene Table'!D106="","",'Gene Table'!D106)</f>
        <v>BC004257</v>
      </c>
      <c r="C106" s="5" t="s">
        <v>1749</v>
      </c>
      <c r="D106" s="8">
        <v>27.36</v>
      </c>
      <c r="E106" s="8">
        <v>27.53</v>
      </c>
      <c r="F106" s="8">
        <v>27.4</v>
      </c>
      <c r="G106" s="8"/>
      <c r="H106" s="8"/>
      <c r="I106" s="8"/>
      <c r="J106" s="8"/>
      <c r="K106" s="8"/>
      <c r="L106" s="8"/>
      <c r="M106" s="8"/>
      <c r="N106" s="25">
        <f>AVERAGE(Calculations!D107:M107)</f>
        <v>27.429999999999996</v>
      </c>
      <c r="O106" s="25">
        <f>STDEV(Calculations!D107:M107)</f>
        <v>8.8881944173156993E-2</v>
      </c>
    </row>
    <row r="107" spans="1:16">
      <c r="A107" s="128"/>
      <c r="B107" s="9" t="str">
        <f>IF('Gene Table'!D107="","",'Gene Table'!D107)</f>
        <v>NM_130398</v>
      </c>
      <c r="C107" s="5" t="s">
        <v>1750</v>
      </c>
      <c r="D107" s="8">
        <v>28.75</v>
      </c>
      <c r="E107" s="8">
        <v>29.06</v>
      </c>
      <c r="F107" s="8">
        <v>28.85</v>
      </c>
      <c r="G107" s="8"/>
      <c r="H107" s="8"/>
      <c r="I107" s="8"/>
      <c r="J107" s="8"/>
      <c r="K107" s="8"/>
      <c r="L107" s="8"/>
      <c r="M107" s="8"/>
      <c r="N107" s="25">
        <f>AVERAGE(Calculations!D108:M108)</f>
        <v>28.886666666666667</v>
      </c>
      <c r="O107" s="25">
        <f>STDEV(Calculations!D108:M108)</f>
        <v>0.15821925715074339</v>
      </c>
    </row>
    <row r="108" spans="1:16">
      <c r="A108" s="128"/>
      <c r="B108" s="9" t="str">
        <f>IF('Gene Table'!D108="","",'Gene Table'!D108)</f>
        <v>NM_001076</v>
      </c>
      <c r="C108" s="5" t="s">
        <v>1751</v>
      </c>
      <c r="D108" s="8">
        <v>27.96</v>
      </c>
      <c r="E108" s="8">
        <v>28</v>
      </c>
      <c r="F108" s="8">
        <v>27.86</v>
      </c>
      <c r="G108" s="8"/>
      <c r="H108" s="8"/>
      <c r="I108" s="8"/>
      <c r="J108" s="8"/>
      <c r="K108" s="8"/>
      <c r="L108" s="8"/>
      <c r="M108" s="8"/>
      <c r="N108" s="25">
        <f>AVERAGE(Calculations!D109:M109)</f>
        <v>27.939999999999998</v>
      </c>
      <c r="O108" s="25">
        <f>STDEV(Calculations!D109:M109)</f>
        <v>7.211102550928021E-2</v>
      </c>
    </row>
    <row r="109" spans="1:16">
      <c r="A109" s="128"/>
      <c r="B109" s="9" t="str">
        <f>IF('Gene Table'!D109="","",'Gene Table'!D109)</f>
        <v>NM_004360</v>
      </c>
      <c r="C109" s="5" t="s">
        <v>1752</v>
      </c>
      <c r="D109" s="8">
        <v>25.7</v>
      </c>
      <c r="E109" s="8">
        <v>25.67</v>
      </c>
      <c r="F109" s="8">
        <v>25.86</v>
      </c>
      <c r="G109" s="8"/>
      <c r="H109" s="8"/>
      <c r="I109" s="8"/>
      <c r="J109" s="8"/>
      <c r="K109" s="8"/>
      <c r="L109" s="8"/>
      <c r="M109" s="8"/>
      <c r="N109" s="25">
        <f>AVERAGE(Calculations!D110:M110)</f>
        <v>25.743333333333336</v>
      </c>
      <c r="O109" s="25">
        <f>STDEV(Calculations!D110:M110)</f>
        <v>0.1021436896402963</v>
      </c>
    </row>
    <row r="110" spans="1:16">
      <c r="A110" s="128"/>
      <c r="B110" s="9" t="str">
        <f>IF('Gene Table'!D110="","",'Gene Table'!D110)</f>
        <v>NM_005847</v>
      </c>
      <c r="C110" s="5" t="s">
        <v>1753</v>
      </c>
      <c r="D110" s="8">
        <v>26.45</v>
      </c>
      <c r="E110" s="8">
        <v>26.59</v>
      </c>
      <c r="F110" s="8">
        <v>26.53</v>
      </c>
      <c r="G110" s="8"/>
      <c r="H110" s="8"/>
      <c r="I110" s="8"/>
      <c r="J110" s="8"/>
      <c r="K110" s="8"/>
      <c r="L110" s="8"/>
      <c r="M110" s="8"/>
      <c r="N110" s="25">
        <f>AVERAGE(Calculations!D111:M111)</f>
        <v>26.52333333333333</v>
      </c>
      <c r="O110" s="25">
        <f>STDEV(Calculations!D111:M111)</f>
        <v>7.0237691685685277E-2</v>
      </c>
    </row>
    <row r="111" spans="1:16">
      <c r="A111" s="128"/>
      <c r="B111" s="9" t="str">
        <f>IF('Gene Table'!D111="","",'Gene Table'!D111)</f>
        <v>NM_001785</v>
      </c>
      <c r="C111" s="5" t="s">
        <v>1754</v>
      </c>
      <c r="D111" s="8">
        <v>25.28</v>
      </c>
      <c r="E111" s="8">
        <v>25.36</v>
      </c>
      <c r="F111" s="8">
        <v>25.37</v>
      </c>
      <c r="G111" s="8"/>
      <c r="H111" s="8"/>
      <c r="I111" s="8"/>
      <c r="J111" s="8"/>
      <c r="K111" s="8"/>
      <c r="L111" s="8"/>
      <c r="M111" s="8"/>
      <c r="N111" s="25">
        <f>AVERAGE(Calculations!D112:M112)</f>
        <v>25.33666666666667</v>
      </c>
      <c r="O111" s="25">
        <f>STDEV(Calculations!D112:M112)</f>
        <v>4.932882862316202E-2</v>
      </c>
    </row>
    <row r="112" spans="1:16">
      <c r="A112" s="128"/>
      <c r="B112" s="9" t="str">
        <f>IF('Gene Table'!D112="","",'Gene Table'!D112)</f>
        <v>NM_014641</v>
      </c>
      <c r="C112" s="5" t="s">
        <v>1755</v>
      </c>
      <c r="D112" s="8">
        <v>27.97</v>
      </c>
      <c r="E112" s="8">
        <v>28.43</v>
      </c>
      <c r="F112" s="8">
        <v>28.16</v>
      </c>
      <c r="G112" s="8"/>
      <c r="H112" s="8"/>
      <c r="I112" s="8"/>
      <c r="J112" s="8"/>
      <c r="K112" s="8"/>
      <c r="L112" s="8"/>
      <c r="M112" s="8"/>
      <c r="N112" s="25">
        <f>AVERAGE(Calculations!D113:M113)</f>
        <v>28.186666666666667</v>
      </c>
      <c r="O112" s="25">
        <f>STDEV(Calculations!D113:M113)</f>
        <v>0.23115651263431825</v>
      </c>
    </row>
    <row r="113" spans="1:15">
      <c r="A113" s="128"/>
      <c r="B113" s="9" t="str">
        <f>IF('Gene Table'!D113="","",'Gene Table'!D113)</f>
        <v>NM_001040280</v>
      </c>
      <c r="C113" s="5" t="s">
        <v>1756</v>
      </c>
      <c r="D113" s="8">
        <v>26.9</v>
      </c>
      <c r="E113" s="8">
        <v>27.42</v>
      </c>
      <c r="F113" s="8">
        <v>27.3</v>
      </c>
      <c r="G113" s="8"/>
      <c r="H113" s="8"/>
      <c r="I113" s="8"/>
      <c r="J113" s="8"/>
      <c r="K113" s="8"/>
      <c r="L113" s="8"/>
      <c r="M113" s="8"/>
      <c r="N113" s="25">
        <f>AVERAGE(Calculations!D114:M114)</f>
        <v>27.206666666666667</v>
      </c>
      <c r="O113" s="25">
        <f>STDEV(Calculations!D114:M114)</f>
        <v>0.2722743714220881</v>
      </c>
    </row>
    <row r="114" spans="1:15">
      <c r="A114" s="128"/>
      <c r="B114" s="9" t="str">
        <f>IF('Gene Table'!D114="","",'Gene Table'!D114)</f>
        <v>NM_000591</v>
      </c>
      <c r="C114" s="5" t="s">
        <v>1757</v>
      </c>
      <c r="D114" s="8">
        <v>33.1</v>
      </c>
      <c r="E114" s="8">
        <v>33.29</v>
      </c>
      <c r="F114" s="8">
        <v>32.83</v>
      </c>
      <c r="G114" s="8"/>
      <c r="H114" s="8"/>
      <c r="I114" s="8"/>
      <c r="J114" s="8"/>
      <c r="K114" s="8"/>
      <c r="L114" s="8"/>
      <c r="M114" s="8"/>
      <c r="N114" s="25">
        <f>AVERAGE(Calculations!D115:M115)</f>
        <v>33.073333333333331</v>
      </c>
      <c r="O114" s="25">
        <f>STDEV(Calculations!D115:M115)</f>
        <v>0.23115651263481005</v>
      </c>
    </row>
    <row r="115" spans="1:15">
      <c r="A115" s="128"/>
      <c r="B115" s="9" t="str">
        <f>IF('Gene Table'!D115="","",'Gene Table'!D115)</f>
        <v>NM_003873</v>
      </c>
      <c r="C115" s="5" t="s">
        <v>1758</v>
      </c>
      <c r="D115" s="8">
        <v>24.03</v>
      </c>
      <c r="E115" s="8">
        <v>24.13</v>
      </c>
      <c r="F115" s="8">
        <v>24.02</v>
      </c>
      <c r="G115" s="8"/>
      <c r="H115" s="8"/>
      <c r="I115" s="8"/>
      <c r="J115" s="8"/>
      <c r="K115" s="8"/>
      <c r="L115" s="8"/>
      <c r="M115" s="8"/>
      <c r="N115" s="25">
        <f>AVERAGE(Calculations!D116:M116)</f>
        <v>24.06</v>
      </c>
      <c r="O115" s="25">
        <f>STDEV(Calculations!D116:M116)</f>
        <v>6.0827625302981483E-2</v>
      </c>
    </row>
    <row r="116" spans="1:15">
      <c r="A116" s="128"/>
      <c r="B116" s="9" t="str">
        <f>IF('Gene Table'!D116="","",'Gene Table'!D116)</f>
        <v>NM_000071</v>
      </c>
      <c r="C116" s="5" t="s">
        <v>1759</v>
      </c>
      <c r="D116" s="8">
        <v>26.73</v>
      </c>
      <c r="E116" s="8">
        <v>27.1</v>
      </c>
      <c r="F116" s="8">
        <v>26.83</v>
      </c>
      <c r="G116" s="8"/>
      <c r="H116" s="8"/>
      <c r="I116" s="8"/>
      <c r="J116" s="8"/>
      <c r="K116" s="8"/>
      <c r="L116" s="8"/>
      <c r="M116" s="8"/>
      <c r="N116" s="25">
        <f>AVERAGE(Calculations!D117:M117)</f>
        <v>26.886666666666667</v>
      </c>
      <c r="O116" s="25">
        <f>STDEV(Calculations!D117:M117)</f>
        <v>0.19139836293287396</v>
      </c>
    </row>
    <row r="117" spans="1:15">
      <c r="A117" s="128"/>
      <c r="B117" s="9" t="str">
        <f>IF('Gene Table'!D117="","",'Gene Table'!D117)</f>
        <v>NM_003786</v>
      </c>
      <c r="C117" s="5" t="s">
        <v>1760</v>
      </c>
      <c r="D117" s="8" t="s">
        <v>1772</v>
      </c>
      <c r="E117" s="8">
        <v>25.16</v>
      </c>
      <c r="F117" s="8">
        <v>25.14</v>
      </c>
      <c r="G117" s="8"/>
      <c r="H117" s="8"/>
      <c r="I117" s="8"/>
      <c r="J117" s="8"/>
      <c r="K117" s="8"/>
      <c r="L117" s="8"/>
      <c r="M117" s="8"/>
      <c r="N117" s="25">
        <f>AVERAGE(Calculations!D118:M118)</f>
        <v>28.433333333333334</v>
      </c>
      <c r="O117" s="25">
        <f>STDEV(Calculations!D118:M118)</f>
        <v>5.6869089436471016</v>
      </c>
    </row>
    <row r="118" spans="1:15">
      <c r="A118" s="128"/>
      <c r="B118" s="9" t="str">
        <f>IF('Gene Table'!D118="","",'Gene Table'!D118)</f>
        <v>NM_001029851</v>
      </c>
      <c r="C118" s="5" t="s">
        <v>1761</v>
      </c>
      <c r="D118" s="8">
        <v>26.48</v>
      </c>
      <c r="E118" s="8">
        <v>26.65</v>
      </c>
      <c r="F118" s="8">
        <v>26.57</v>
      </c>
      <c r="G118" s="8"/>
      <c r="H118" s="8"/>
      <c r="I118" s="8"/>
      <c r="J118" s="8"/>
      <c r="K118" s="8"/>
      <c r="L118" s="8"/>
      <c r="M118" s="8"/>
      <c r="N118" s="25">
        <f>AVERAGE(Calculations!D119:M119)</f>
        <v>26.566666666666663</v>
      </c>
      <c r="O118" s="25">
        <f>STDEV(Calculations!D119:M119)</f>
        <v>8.504900548115292E-2</v>
      </c>
    </row>
    <row r="119" spans="1:15">
      <c r="A119" s="128"/>
      <c r="B119" s="9" t="str">
        <f>IF('Gene Table'!D119="","",'Gene Table'!D119)</f>
        <v>NM_003604</v>
      </c>
      <c r="C119" s="5" t="s">
        <v>1762</v>
      </c>
      <c r="D119" s="8">
        <v>31.12</v>
      </c>
      <c r="E119" s="8">
        <v>30.99</v>
      </c>
      <c r="F119" s="8">
        <v>31.01</v>
      </c>
      <c r="G119" s="8"/>
      <c r="H119" s="8"/>
      <c r="I119" s="8"/>
      <c r="J119" s="8"/>
      <c r="K119" s="8"/>
      <c r="L119" s="8"/>
      <c r="M119" s="8"/>
      <c r="N119" s="25">
        <f>AVERAGE(Calculations!D120:M120)</f>
        <v>31.040000000000003</v>
      </c>
      <c r="O119" s="25">
        <f>STDEV(Calculations!D120:M120)</f>
        <v>7.0000000000000798E-2</v>
      </c>
    </row>
    <row r="120" spans="1:15">
      <c r="A120" s="128"/>
      <c r="B120" s="9" t="str">
        <f>IF('Gene Table'!D120="","",'Gene Table'!D120)</f>
        <v>NM_004347</v>
      </c>
      <c r="C120" s="5" t="s">
        <v>1763</v>
      </c>
      <c r="D120" s="8">
        <v>24.05</v>
      </c>
      <c r="E120" s="8">
        <v>24.19</v>
      </c>
      <c r="F120" s="8">
        <v>24.12</v>
      </c>
      <c r="G120" s="8"/>
      <c r="H120" s="8"/>
      <c r="I120" s="8"/>
      <c r="J120" s="8"/>
      <c r="K120" s="8"/>
      <c r="L120" s="8"/>
      <c r="M120" s="8"/>
      <c r="N120" s="25">
        <f>AVERAGE(Calculations!D121:M121)</f>
        <v>24.12</v>
      </c>
      <c r="O120" s="25">
        <f>STDEV(Calculations!D121:M121)</f>
        <v>7.0000000000000284E-2</v>
      </c>
    </row>
    <row r="121" spans="1:15">
      <c r="A121" s="128"/>
      <c r="B121" s="9" t="str">
        <f>IF('Gene Table'!D121="","",'Gene Table'!D121)</f>
        <v>NM_001225</v>
      </c>
      <c r="C121" s="5" t="s">
        <v>1764</v>
      </c>
      <c r="D121" s="8">
        <v>26.52</v>
      </c>
      <c r="E121" s="8">
        <v>26.68</v>
      </c>
      <c r="F121" s="8">
        <v>26.82</v>
      </c>
      <c r="G121" s="8"/>
      <c r="H121" s="8"/>
      <c r="I121" s="8"/>
      <c r="J121" s="8"/>
      <c r="K121" s="8"/>
      <c r="L121" s="8"/>
      <c r="M121" s="8"/>
      <c r="N121" s="25">
        <f>AVERAGE(Calculations!D122:M122)</f>
        <v>26.673333333333336</v>
      </c>
      <c r="O121" s="25">
        <f>STDEV(Calculations!D122:M122)</f>
        <v>0.15011106998930304</v>
      </c>
    </row>
    <row r="122" spans="1:15">
      <c r="A122" s="128"/>
      <c r="B122" s="9" t="str">
        <f>IF('Gene Table'!D122="","",'Gene Table'!D122)</f>
        <v>NM_001223</v>
      </c>
      <c r="C122" s="5" t="s">
        <v>1765</v>
      </c>
      <c r="D122" s="8">
        <v>32.71</v>
      </c>
      <c r="E122" s="8">
        <v>34.81</v>
      </c>
      <c r="F122" s="8">
        <v>33.67</v>
      </c>
      <c r="G122" s="8"/>
      <c r="H122" s="8"/>
      <c r="I122" s="8"/>
      <c r="J122" s="8"/>
      <c r="K122" s="8"/>
      <c r="L122" s="8"/>
      <c r="M122" s="8"/>
      <c r="N122" s="25">
        <f>AVERAGE(Calculations!D123:M123)</f>
        <v>33.730000000000004</v>
      </c>
      <c r="O122" s="25">
        <f>STDEV(Calculations!D123:M123)</f>
        <v>1.0512849280759906</v>
      </c>
    </row>
    <row r="123" spans="1:15">
      <c r="A123" s="128"/>
      <c r="B123" s="9" t="str">
        <f>IF('Gene Table'!D123="","",'Gene Table'!D123)</f>
        <v>NM_004655</v>
      </c>
      <c r="C123" s="5" t="s">
        <v>1766</v>
      </c>
      <c r="D123" s="8">
        <v>24.47</v>
      </c>
      <c r="E123" s="8">
        <v>24.66</v>
      </c>
      <c r="F123" s="8">
        <v>24.67</v>
      </c>
      <c r="G123" s="8"/>
      <c r="H123" s="8"/>
      <c r="I123" s="8"/>
      <c r="J123" s="8"/>
      <c r="K123" s="8"/>
      <c r="L123" s="8"/>
      <c r="M123" s="8"/>
      <c r="N123" s="25">
        <f>AVERAGE(Calculations!D124:M124)</f>
        <v>24.599999999999998</v>
      </c>
      <c r="O123" s="25">
        <f>STDEV(Calculations!D124:M124)</f>
        <v>0.11269427669584767</v>
      </c>
    </row>
    <row r="124" spans="1:15">
      <c r="A124" s="128"/>
      <c r="B124" s="9" t="str">
        <f>IF('Gene Table'!D124="","",'Gene Table'!D124)</f>
        <v>NM_030782</v>
      </c>
      <c r="C124" s="5" t="s">
        <v>1767</v>
      </c>
      <c r="D124" s="8">
        <v>27.93</v>
      </c>
      <c r="E124" s="8">
        <v>28.02</v>
      </c>
      <c r="F124" s="8">
        <v>28.01</v>
      </c>
      <c r="G124" s="8"/>
      <c r="H124" s="8"/>
      <c r="I124" s="8"/>
      <c r="J124" s="8"/>
      <c r="K124" s="8"/>
      <c r="L124" s="8"/>
      <c r="M124" s="8"/>
      <c r="N124" s="25">
        <f>AVERAGE(Calculations!D125:M125)</f>
        <v>27.986666666666668</v>
      </c>
      <c r="O124" s="25">
        <f>STDEV(Calculations!D125:M125)</f>
        <v>4.9328828623162867E-2</v>
      </c>
    </row>
    <row r="125" spans="1:15">
      <c r="A125" s="128"/>
      <c r="B125" s="9" t="str">
        <f>IF('Gene Table'!D125="","",'Gene Table'!D125)</f>
        <v>NM_006304</v>
      </c>
      <c r="C125" s="5" t="s">
        <v>1768</v>
      </c>
      <c r="D125" s="8">
        <v>25.76</v>
      </c>
      <c r="E125" s="8">
        <v>25.72</v>
      </c>
      <c r="F125" s="8">
        <v>25.8</v>
      </c>
      <c r="G125" s="8"/>
      <c r="H125" s="8"/>
      <c r="I125" s="8"/>
      <c r="J125" s="8"/>
      <c r="K125" s="8"/>
      <c r="L125" s="8"/>
      <c r="M125" s="8"/>
      <c r="N125" s="25">
        <f>AVERAGE(Calculations!D126:M126)</f>
        <v>25.76</v>
      </c>
      <c r="O125" s="25">
        <f>STDEV(Calculations!D126:M126)</f>
        <v>4.0000000000000924E-2</v>
      </c>
    </row>
    <row r="126" spans="1:15">
      <c r="A126" s="128"/>
      <c r="B126" s="9" t="str">
        <f>IF('Gene Table'!D126="","",'Gene Table'!D126)</f>
        <v>NM_024608</v>
      </c>
      <c r="C126" s="5" t="s">
        <v>1769</v>
      </c>
      <c r="D126" s="8">
        <v>34.549999999999997</v>
      </c>
      <c r="E126" s="8">
        <v>33.54</v>
      </c>
      <c r="F126" s="8">
        <v>33.76</v>
      </c>
      <c r="G126" s="8"/>
      <c r="H126" s="8"/>
      <c r="I126" s="8"/>
      <c r="J126" s="8"/>
      <c r="K126" s="8"/>
      <c r="L126" s="8"/>
      <c r="M126" s="8"/>
      <c r="N126" s="25">
        <f>AVERAGE(Calculations!D127:M127)</f>
        <v>33.949999999999996</v>
      </c>
      <c r="O126" s="25">
        <f>STDEV(Calculations!D127:M127)</f>
        <v>0.53113086899570028</v>
      </c>
    </row>
    <row r="127" spans="1:15">
      <c r="A127" s="128"/>
      <c r="B127" s="9" t="str">
        <f>IF('Gene Table'!D127="","",'Gene Table'!D127)</f>
        <v>NM_024596</v>
      </c>
      <c r="C127" s="5" t="s">
        <v>1770</v>
      </c>
      <c r="D127" s="8">
        <v>33.270000000000003</v>
      </c>
      <c r="E127" s="8">
        <v>33.79</v>
      </c>
      <c r="F127" s="8">
        <v>34.479999999999997</v>
      </c>
      <c r="G127" s="8"/>
      <c r="H127" s="8"/>
      <c r="I127" s="8"/>
      <c r="J127" s="8"/>
      <c r="K127" s="8"/>
      <c r="L127" s="8"/>
      <c r="M127" s="8"/>
      <c r="N127" s="25">
        <f>AVERAGE(Calculations!D128:M128)</f>
        <v>33.846666666666664</v>
      </c>
      <c r="O127" s="25">
        <f>STDEV(Calculations!D128:M128)</f>
        <v>0.60698709486573243</v>
      </c>
    </row>
    <row r="128" spans="1:15">
      <c r="A128" s="128"/>
      <c r="B128" s="9" t="str">
        <f>IF('Gene Table'!D128="","",'Gene Table'!D128)</f>
        <v>NM_004639</v>
      </c>
      <c r="C128" s="5" t="s">
        <v>1771</v>
      </c>
      <c r="D128" s="8">
        <v>28.69</v>
      </c>
      <c r="E128" s="8">
        <v>29.15</v>
      </c>
      <c r="F128" s="8">
        <v>28.92</v>
      </c>
      <c r="G128" s="8"/>
      <c r="H128" s="8"/>
      <c r="I128" s="8"/>
      <c r="J128" s="8"/>
      <c r="K128" s="8"/>
      <c r="L128" s="8"/>
      <c r="M128" s="8"/>
      <c r="N128" s="25">
        <f>AVERAGE(Calculations!D129:M129)</f>
        <v>28.92</v>
      </c>
      <c r="O128" s="25">
        <f>STDEV(Calculations!D129:M129)</f>
        <v>0.2299999999998015</v>
      </c>
    </row>
    <row r="129" spans="1:15">
      <c r="A129" s="128"/>
      <c r="B129" s="9" t="str">
        <f>IF('Gene Table'!D129="","",'Gene Table'!D129)</f>
        <v>NM_001080124</v>
      </c>
      <c r="C129" s="5" t="s">
        <v>1773</v>
      </c>
      <c r="D129" s="8">
        <v>23.67</v>
      </c>
      <c r="E129" s="8">
        <v>23.71</v>
      </c>
      <c r="F129" s="8">
        <v>23.69</v>
      </c>
      <c r="G129" s="8"/>
      <c r="H129" s="8"/>
      <c r="I129" s="8"/>
      <c r="J129" s="8"/>
      <c r="K129" s="8"/>
      <c r="L129" s="8"/>
      <c r="M129" s="8"/>
      <c r="N129" s="25">
        <f>AVERAGE(Calculations!D130:M130)</f>
        <v>23.69</v>
      </c>
      <c r="O129" s="25">
        <f>STDEV(Calculations!D130:M130)</f>
        <v>1.9999999999999574E-2</v>
      </c>
    </row>
    <row r="130" spans="1:15">
      <c r="A130" s="128"/>
      <c r="B130" s="9" t="str">
        <f>IF('Gene Table'!D130="","",'Gene Table'!D130)</f>
        <v>NM_021141</v>
      </c>
      <c r="C130" s="5" t="s">
        <v>1774</v>
      </c>
      <c r="D130" s="8">
        <v>24.22</v>
      </c>
      <c r="E130" s="8">
        <v>24.38</v>
      </c>
      <c r="F130" s="8">
        <v>24.17</v>
      </c>
      <c r="G130" s="8"/>
      <c r="H130" s="8"/>
      <c r="I130" s="8"/>
      <c r="J130" s="8"/>
      <c r="K130" s="8"/>
      <c r="L130" s="8"/>
      <c r="M130" s="8"/>
      <c r="N130" s="25">
        <f>AVERAGE(Calculations!D131:M131)</f>
        <v>24.256666666666664</v>
      </c>
      <c r="O130" s="25">
        <f>STDEV(Calculations!D131:M131)</f>
        <v>0.10969655114602785</v>
      </c>
    </row>
    <row r="131" spans="1:15">
      <c r="A131" s="128"/>
      <c r="B131" s="9" t="str">
        <f>IF('Gene Table'!D131="","",'Gene Table'!D131)</f>
        <v>NM_003401</v>
      </c>
      <c r="C131" s="5" t="s">
        <v>1775</v>
      </c>
      <c r="D131" s="8">
        <v>24.37</v>
      </c>
      <c r="E131" s="8">
        <v>24.51</v>
      </c>
      <c r="F131" s="8">
        <v>24.51</v>
      </c>
      <c r="G131" s="8"/>
      <c r="H131" s="8"/>
      <c r="I131" s="8"/>
      <c r="J131" s="8"/>
      <c r="K131" s="8"/>
      <c r="L131" s="8"/>
      <c r="M131" s="8"/>
      <c r="N131" s="25">
        <f>AVERAGE(Calculations!D132:M132)</f>
        <v>24.463333333333335</v>
      </c>
      <c r="O131" s="25">
        <f>STDEV(Calculations!D132:M132)</f>
        <v>8.0829037686547936E-2</v>
      </c>
    </row>
    <row r="132" spans="1:15">
      <c r="A132" s="128"/>
      <c r="B132" s="9" t="str">
        <f>IF('Gene Table'!D132="","",'Gene Table'!D132)</f>
        <v>NM_001017415</v>
      </c>
      <c r="C132" s="5" t="s">
        <v>1776</v>
      </c>
      <c r="D132" s="8">
        <v>25.34</v>
      </c>
      <c r="E132" s="8">
        <v>25.5</v>
      </c>
      <c r="F132" s="8">
        <v>25.48</v>
      </c>
      <c r="G132" s="8"/>
      <c r="H132" s="8"/>
      <c r="I132" s="8"/>
      <c r="J132" s="8"/>
      <c r="K132" s="8"/>
      <c r="L132" s="8"/>
      <c r="M132" s="8"/>
      <c r="N132" s="25">
        <f>AVERAGE(Calculations!D133:M133)</f>
        <v>25.44</v>
      </c>
      <c r="O132" s="25">
        <f>STDEV(Calculations!D133:M133)</f>
        <v>8.7177978870813647E-2</v>
      </c>
    </row>
    <row r="133" spans="1:15">
      <c r="A133" s="128"/>
      <c r="B133" s="9" t="str">
        <f>IF('Gene Table'!D133="","",'Gene Table'!D133)</f>
        <v>NM_000373</v>
      </c>
      <c r="C133" s="5" t="s">
        <v>1777</v>
      </c>
      <c r="D133" s="8">
        <v>27.12</v>
      </c>
      <c r="E133" s="8">
        <v>27.15</v>
      </c>
      <c r="F133" s="8">
        <v>27.19</v>
      </c>
      <c r="G133" s="8"/>
      <c r="H133" s="8"/>
      <c r="I133" s="8"/>
      <c r="J133" s="8"/>
      <c r="K133" s="8"/>
      <c r="L133" s="8"/>
      <c r="M133" s="8"/>
      <c r="N133" s="25">
        <f>AVERAGE(Calculations!D134:M134)</f>
        <v>27.153333333333332</v>
      </c>
      <c r="O133" s="25">
        <f>STDEV(Calculations!D134:M134)</f>
        <v>3.5118845842842722E-2</v>
      </c>
    </row>
    <row r="134" spans="1:15">
      <c r="A134" s="128"/>
      <c r="B134" s="9" t="str">
        <f>IF('Gene Table'!D134="","",'Gene Table'!D134)</f>
        <v>NM_001074</v>
      </c>
      <c r="C134" s="5" t="s">
        <v>1778</v>
      </c>
      <c r="D134" s="8">
        <v>24.08</v>
      </c>
      <c r="E134" s="8">
        <v>24.2</v>
      </c>
      <c r="F134" s="8">
        <v>24.22</v>
      </c>
      <c r="G134" s="8"/>
      <c r="H134" s="8"/>
      <c r="I134" s="8"/>
      <c r="J134" s="8"/>
      <c r="K134" s="8"/>
      <c r="L134" s="8"/>
      <c r="M134" s="8"/>
      <c r="N134" s="25">
        <f>AVERAGE(Calculations!D135:M135)</f>
        <v>24.166666666666668</v>
      </c>
      <c r="O134" s="25">
        <f>STDEV(Calculations!D135:M135)</f>
        <v>7.571877794400407E-2</v>
      </c>
    </row>
    <row r="135" spans="1:15">
      <c r="A135" s="128"/>
      <c r="B135" s="9" t="str">
        <f>IF('Gene Table'!D135="","",'Gene Table'!D135)</f>
        <v>NM_182729</v>
      </c>
      <c r="C135" s="5" t="s">
        <v>1779</v>
      </c>
      <c r="D135" s="8">
        <v>22.21</v>
      </c>
      <c r="E135" s="8">
        <v>22.35</v>
      </c>
      <c r="F135" s="8">
        <v>22.24</v>
      </c>
      <c r="G135" s="8"/>
      <c r="H135" s="8"/>
      <c r="I135" s="8"/>
      <c r="J135" s="8"/>
      <c r="K135" s="8"/>
      <c r="L135" s="8"/>
      <c r="M135" s="8"/>
      <c r="N135" s="25">
        <f>AVERAGE(Calculations!D136:M136)</f>
        <v>22.266666666666666</v>
      </c>
      <c r="O135" s="25">
        <f>STDEV(Calculations!D136:M136)</f>
        <v>7.3711147958320691E-2</v>
      </c>
    </row>
    <row r="136" spans="1:15">
      <c r="A136" s="128"/>
      <c r="B136" s="9" t="str">
        <f>IF('Gene Table'!D136="","",'Gene Table'!D136)</f>
        <v>NM_000355</v>
      </c>
      <c r="C136" s="5" t="s">
        <v>1780</v>
      </c>
      <c r="D136" s="8">
        <v>29.92</v>
      </c>
      <c r="E136" s="8">
        <v>30.05</v>
      </c>
      <c r="F136" s="8">
        <v>29.95</v>
      </c>
      <c r="G136" s="8"/>
      <c r="H136" s="8"/>
      <c r="I136" s="8"/>
      <c r="J136" s="8"/>
      <c r="K136" s="8"/>
      <c r="L136" s="8"/>
      <c r="M136" s="8"/>
      <c r="N136" s="25">
        <f>AVERAGE(Calculations!D137:M137)</f>
        <v>29.973333333333333</v>
      </c>
      <c r="O136" s="25">
        <f>STDEV(Calculations!D137:M137)</f>
        <v>6.8068592855540302E-2</v>
      </c>
    </row>
    <row r="137" spans="1:15">
      <c r="A137" s="128"/>
      <c r="B137" s="9" t="str">
        <f>IF('Gene Table'!D137="","",'Gene Table'!D137)</f>
        <v>NM_000636</v>
      </c>
      <c r="C137" s="5" t="s">
        <v>1781</v>
      </c>
      <c r="D137" s="8">
        <v>25.18</v>
      </c>
      <c r="E137" s="8">
        <v>25.24</v>
      </c>
      <c r="F137" s="8">
        <v>25.23</v>
      </c>
      <c r="G137" s="8"/>
      <c r="H137" s="8"/>
      <c r="I137" s="8"/>
      <c r="J137" s="8"/>
      <c r="K137" s="8"/>
      <c r="L137" s="8"/>
      <c r="M137" s="8"/>
      <c r="N137" s="25">
        <f>AVERAGE(Calculations!D138:M138)</f>
        <v>25.216666666666669</v>
      </c>
      <c r="O137" s="25">
        <f>STDEV(Calculations!D138:M138)</f>
        <v>3.2145502536642868E-2</v>
      </c>
    </row>
    <row r="138" spans="1:15">
      <c r="A138" s="128"/>
      <c r="B138" s="9" t="str">
        <f>IF('Gene Table'!D138="","",'Gene Table'!D138)</f>
        <v>NM_194255</v>
      </c>
      <c r="C138" s="5" t="s">
        <v>1782</v>
      </c>
      <c r="D138" s="8">
        <v>25.27</v>
      </c>
      <c r="E138" s="8">
        <v>25.39</v>
      </c>
      <c r="F138" s="8">
        <v>25.36</v>
      </c>
      <c r="G138" s="8"/>
      <c r="H138" s="8"/>
      <c r="I138" s="8"/>
      <c r="J138" s="8"/>
      <c r="K138" s="8"/>
      <c r="L138" s="8"/>
      <c r="M138" s="8"/>
      <c r="N138" s="25">
        <f>AVERAGE(Calculations!D139:M139)</f>
        <v>25.34</v>
      </c>
      <c r="O138" s="25">
        <f>STDEV(Calculations!D139:M139)</f>
        <v>6.2449979983984362E-2</v>
      </c>
    </row>
    <row r="139" spans="1:15">
      <c r="A139" s="128"/>
      <c r="B139" s="9" t="str">
        <f>IF('Gene Table'!D139="","",'Gene Table'!D139)</f>
        <v>NM_000452</v>
      </c>
      <c r="C139" s="5" t="s">
        <v>1783</v>
      </c>
      <c r="D139" s="8">
        <v>25.48</v>
      </c>
      <c r="E139" s="8">
        <v>25.62</v>
      </c>
      <c r="F139" s="8">
        <v>25.41</v>
      </c>
      <c r="G139" s="8"/>
      <c r="H139" s="8"/>
      <c r="I139" s="8"/>
      <c r="J139" s="8"/>
      <c r="K139" s="8"/>
      <c r="L139" s="8"/>
      <c r="M139" s="8"/>
      <c r="N139" s="25">
        <f>AVERAGE(Calculations!D140:M140)</f>
        <v>25.503333333333334</v>
      </c>
      <c r="O139" s="25">
        <f>STDEV(Calculations!D140:M140)</f>
        <v>0.1069267662156367</v>
      </c>
    </row>
    <row r="140" spans="1:15">
      <c r="A140" s="128"/>
      <c r="B140" s="9" t="str">
        <f>IF('Gene Table'!D140="","",'Gene Table'!D140)</f>
        <v>NM_022362</v>
      </c>
      <c r="C140" s="5" t="s">
        <v>1784</v>
      </c>
      <c r="D140" s="8">
        <v>25.08</v>
      </c>
      <c r="E140" s="8">
        <v>25.09</v>
      </c>
      <c r="F140" s="8">
        <v>25.14</v>
      </c>
      <c r="G140" s="8"/>
      <c r="H140" s="8"/>
      <c r="I140" s="8"/>
      <c r="J140" s="8"/>
      <c r="K140" s="8"/>
      <c r="L140" s="8"/>
      <c r="M140" s="8"/>
      <c r="N140" s="25">
        <f>AVERAGE(Calculations!D141:M141)</f>
        <v>25.103333333333335</v>
      </c>
      <c r="O140" s="25">
        <f>STDEV(Calculations!D141:M141)</f>
        <v>3.2145502536644152E-2</v>
      </c>
    </row>
    <row r="141" spans="1:15">
      <c r="A141" s="128"/>
      <c r="B141" s="9" t="str">
        <f>IF('Gene Table'!D141="","",'Gene Table'!D141)</f>
        <v>NM_005410</v>
      </c>
      <c r="C141" s="5" t="s">
        <v>1785</v>
      </c>
      <c r="D141" s="8">
        <v>24</v>
      </c>
      <c r="E141" s="8">
        <v>24.03</v>
      </c>
      <c r="F141" s="8">
        <v>24.04</v>
      </c>
      <c r="G141" s="8"/>
      <c r="H141" s="8"/>
      <c r="I141" s="8"/>
      <c r="J141" s="8"/>
      <c r="K141" s="8"/>
      <c r="L141" s="8"/>
      <c r="M141" s="8"/>
      <c r="N141" s="25">
        <f>AVERAGE(Calculations!D142:M142)</f>
        <v>24.02333333333333</v>
      </c>
      <c r="O141" s="25">
        <f>STDEV(Calculations!D142:M142)</f>
        <v>2.0816659994661167E-2</v>
      </c>
    </row>
    <row r="142" spans="1:15">
      <c r="A142" s="128"/>
      <c r="B142" s="9" t="str">
        <f>IF('Gene Table'!D142="","",'Gene Table'!D142)</f>
        <v>NM_022162</v>
      </c>
      <c r="C142" s="5" t="s">
        <v>1786</v>
      </c>
      <c r="D142" s="8">
        <v>24.53</v>
      </c>
      <c r="E142" s="8">
        <v>24.6</v>
      </c>
      <c r="F142" s="8">
        <v>24.49</v>
      </c>
      <c r="G142" s="8"/>
      <c r="H142" s="8"/>
      <c r="I142" s="8"/>
      <c r="J142" s="8"/>
      <c r="K142" s="8"/>
      <c r="L142" s="8"/>
      <c r="M142" s="8"/>
      <c r="N142" s="25">
        <f>AVERAGE(Calculations!D143:M143)</f>
        <v>24.540000000000003</v>
      </c>
      <c r="O142" s="25">
        <f>STDEV(Calculations!D143:M143)</f>
        <v>5.5677643628301583E-2</v>
      </c>
    </row>
    <row r="143" spans="1:15">
      <c r="A143" s="128"/>
      <c r="B143" s="9" t="str">
        <f>IF('Gene Table'!D143="","",'Gene Table'!D143)</f>
        <v>NM_000450</v>
      </c>
      <c r="C143" s="5" t="s">
        <v>1787</v>
      </c>
      <c r="D143" s="8">
        <v>23.24</v>
      </c>
      <c r="E143" s="8">
        <v>23.43</v>
      </c>
      <c r="F143" s="8">
        <v>23.33</v>
      </c>
      <c r="G143" s="8"/>
      <c r="H143" s="8"/>
      <c r="I143" s="8"/>
      <c r="J143" s="8"/>
      <c r="K143" s="8"/>
      <c r="L143" s="8"/>
      <c r="M143" s="8"/>
      <c r="N143" s="25">
        <f>AVERAGE(Calculations!D144:M144)</f>
        <v>23.333333333333332</v>
      </c>
      <c r="O143" s="25">
        <f>STDEV(Calculations!D144:M144)</f>
        <v>9.5043849529222332E-2</v>
      </c>
    </row>
    <row r="144" spans="1:15">
      <c r="A144" s="128"/>
      <c r="B144" s="9" t="str">
        <f>IF('Gene Table'!D144="","",'Gene Table'!D144)</f>
        <v>NM_002957</v>
      </c>
      <c r="C144" s="5" t="s">
        <v>1788</v>
      </c>
      <c r="D144" s="8">
        <v>23.31</v>
      </c>
      <c r="E144" s="8">
        <v>23.59</v>
      </c>
      <c r="F144" s="8">
        <v>23.62</v>
      </c>
      <c r="G144" s="8"/>
      <c r="H144" s="8"/>
      <c r="I144" s="8"/>
      <c r="J144" s="8"/>
      <c r="K144" s="8"/>
      <c r="L144" s="8"/>
      <c r="M144" s="8"/>
      <c r="N144" s="25">
        <f>AVERAGE(Calculations!D145:M145)</f>
        <v>23.506666666666664</v>
      </c>
      <c r="O144" s="25">
        <f>STDEV(Calculations!D145:M145)</f>
        <v>0.17097758137635771</v>
      </c>
    </row>
    <row r="145" spans="1:15">
      <c r="A145" s="128"/>
      <c r="B145" s="9" t="str">
        <f>IF('Gene Table'!D145="","",'Gene Table'!D145)</f>
        <v>NM_002894</v>
      </c>
      <c r="C145" s="5" t="s">
        <v>1789</v>
      </c>
      <c r="D145" s="8">
        <v>26.2</v>
      </c>
      <c r="E145" s="8">
        <v>26.22</v>
      </c>
      <c r="F145" s="8">
        <v>26.15</v>
      </c>
      <c r="G145" s="8"/>
      <c r="H145" s="8"/>
      <c r="I145" s="8"/>
      <c r="J145" s="8"/>
      <c r="K145" s="8"/>
      <c r="L145" s="8"/>
      <c r="M145" s="8"/>
      <c r="N145" s="25">
        <f>AVERAGE(Calculations!D146:M146)</f>
        <v>26.189999999999998</v>
      </c>
      <c r="O145" s="25">
        <f>STDEV(Calculations!D146:M146)</f>
        <v>3.6055512754640105E-2</v>
      </c>
    </row>
    <row r="146" spans="1:15">
      <c r="A146" s="128"/>
      <c r="B146" s="9" t="str">
        <f>IF('Gene Table'!D146="","",'Gene Table'!D146)</f>
        <v>NM_002890</v>
      </c>
      <c r="C146" s="5" t="s">
        <v>1790</v>
      </c>
      <c r="D146" s="8">
        <v>25.11</v>
      </c>
      <c r="E146" s="8">
        <v>25.27</v>
      </c>
      <c r="F146" s="8">
        <v>25.22</v>
      </c>
      <c r="G146" s="8"/>
      <c r="H146" s="8"/>
      <c r="I146" s="8"/>
      <c r="J146" s="8"/>
      <c r="K146" s="8"/>
      <c r="L146" s="8"/>
      <c r="M146" s="8"/>
      <c r="N146" s="25">
        <f>AVERAGE(Calculations!D147:M147)</f>
        <v>25.2</v>
      </c>
      <c r="O146" s="25">
        <f>STDEV(Calculations!D147:M147)</f>
        <v>8.1853527718724492E-2</v>
      </c>
    </row>
    <row r="147" spans="1:15">
      <c r="A147" s="128"/>
      <c r="B147" s="9" t="str">
        <f>IF('Gene Table'!D147="","",'Gene Table'!D147)</f>
        <v>NM_000958</v>
      </c>
      <c r="C147" s="5" t="s">
        <v>1791</v>
      </c>
      <c r="D147" s="8">
        <v>24.07</v>
      </c>
      <c r="E147" s="8">
        <v>24.15</v>
      </c>
      <c r="F147" s="8">
        <v>24.13</v>
      </c>
      <c r="G147" s="8"/>
      <c r="H147" s="8"/>
      <c r="I147" s="8"/>
      <c r="J147" s="8"/>
      <c r="K147" s="8"/>
      <c r="L147" s="8"/>
      <c r="M147" s="8"/>
      <c r="N147" s="25">
        <f>AVERAGE(Calculations!D148:M148)</f>
        <v>24.116666666666664</v>
      </c>
      <c r="O147" s="25">
        <f>STDEV(Calculations!D148:M148)</f>
        <v>4.1633319989321772E-2</v>
      </c>
    </row>
    <row r="148" spans="1:15">
      <c r="A148" s="128"/>
      <c r="B148" s="9" t="str">
        <f>IF('Gene Table'!D148="","",'Gene Table'!D148)</f>
        <v>NM_000956</v>
      </c>
      <c r="C148" s="5" t="s">
        <v>1792</v>
      </c>
      <c r="D148" s="8">
        <v>27.61</v>
      </c>
      <c r="E148" s="8">
        <v>27.81</v>
      </c>
      <c r="F148" s="8">
        <v>27.71</v>
      </c>
      <c r="G148" s="8"/>
      <c r="H148" s="8"/>
      <c r="I148" s="8"/>
      <c r="J148" s="8"/>
      <c r="K148" s="8"/>
      <c r="L148" s="8"/>
      <c r="M148" s="8"/>
      <c r="N148" s="25">
        <f>AVERAGE(Calculations!D149:M149)</f>
        <v>27.709999999999997</v>
      </c>
      <c r="O148" s="25">
        <f>STDEV(Calculations!D149:M149)</f>
        <v>9.9999999999999645E-2</v>
      </c>
    </row>
    <row r="149" spans="1:15">
      <c r="A149" s="128"/>
      <c r="B149" s="9" t="str">
        <f>IF('Gene Table'!D149="","",'Gene Table'!D149)</f>
        <v>NM_000264</v>
      </c>
      <c r="C149" s="5" t="s">
        <v>1793</v>
      </c>
      <c r="D149" s="8">
        <v>26.2</v>
      </c>
      <c r="E149" s="8">
        <v>26.16</v>
      </c>
      <c r="F149" s="8">
        <v>26.18</v>
      </c>
      <c r="G149" s="8"/>
      <c r="H149" s="8"/>
      <c r="I149" s="8"/>
      <c r="J149" s="8"/>
      <c r="K149" s="8"/>
      <c r="L149" s="8"/>
      <c r="M149" s="8"/>
      <c r="N149" s="25">
        <f>AVERAGE(Calculations!D150:M150)</f>
        <v>26.179999999999996</v>
      </c>
      <c r="O149" s="25">
        <f>STDEV(Calculations!D150:M150)</f>
        <v>1.9999999999999574E-2</v>
      </c>
    </row>
    <row r="150" spans="1:15">
      <c r="A150" s="128"/>
      <c r="B150" s="9" t="str">
        <f>IF('Gene Table'!D150="","",'Gene Table'!D150)</f>
        <v>NM_002734</v>
      </c>
      <c r="C150" s="5" t="s">
        <v>1794</v>
      </c>
      <c r="D150" s="8">
        <v>24.42</v>
      </c>
      <c r="E150" s="8">
        <v>24.52</v>
      </c>
      <c r="F150" s="8">
        <v>24.53</v>
      </c>
      <c r="G150" s="8"/>
      <c r="H150" s="8"/>
      <c r="I150" s="8"/>
      <c r="J150" s="8"/>
      <c r="K150" s="8"/>
      <c r="L150" s="8"/>
      <c r="M150" s="8"/>
      <c r="N150" s="25">
        <f>AVERAGE(Calculations!D151:M151)</f>
        <v>24.49</v>
      </c>
      <c r="O150" s="25">
        <f>STDEV(Calculations!D151:M151)</f>
        <v>6.0827625302981483E-2</v>
      </c>
    </row>
    <row r="151" spans="1:15">
      <c r="A151" s="128"/>
      <c r="B151" s="9" t="str">
        <f>IF('Gene Table'!D151="","",'Gene Table'!D151)</f>
        <v>NM_018272</v>
      </c>
      <c r="C151" s="5" t="s">
        <v>1795</v>
      </c>
      <c r="D151" s="8">
        <v>25.4</v>
      </c>
      <c r="E151" s="8">
        <v>25.71</v>
      </c>
      <c r="F151" s="8">
        <v>25.68</v>
      </c>
      <c r="G151" s="8"/>
      <c r="H151" s="8"/>
      <c r="I151" s="8"/>
      <c r="J151" s="8"/>
      <c r="K151" s="8"/>
      <c r="L151" s="8"/>
      <c r="M151" s="8"/>
      <c r="N151" s="25">
        <f>AVERAGE(Calculations!D152:M152)</f>
        <v>25.596666666666664</v>
      </c>
      <c r="O151" s="25">
        <f>STDEV(Calculations!D152:M152)</f>
        <v>0.17097758137669017</v>
      </c>
    </row>
    <row r="152" spans="1:15">
      <c r="A152" s="128"/>
      <c r="B152" s="9" t="str">
        <f>IF('Gene Table'!D152="","",'Gene Table'!D152)</f>
        <v>NM_018248</v>
      </c>
      <c r="C152" s="5" t="s">
        <v>1796</v>
      </c>
      <c r="D152" s="8">
        <v>23.13</v>
      </c>
      <c r="E152" s="8">
        <v>23.61</v>
      </c>
      <c r="F152" s="8">
        <v>23.51</v>
      </c>
      <c r="G152" s="8"/>
      <c r="H152" s="8"/>
      <c r="I152" s="8"/>
      <c r="J152" s="8"/>
      <c r="K152" s="8"/>
      <c r="L152" s="8"/>
      <c r="M152" s="8"/>
      <c r="N152" s="25">
        <f>AVERAGE(Calculations!D153:M153)</f>
        <v>23.416666666666668</v>
      </c>
      <c r="O152" s="25">
        <f>STDEV(Calculations!D153:M153)</f>
        <v>0.25324559884313091</v>
      </c>
    </row>
    <row r="153" spans="1:15">
      <c r="A153" s="128"/>
      <c r="B153" s="9" t="str">
        <f>IF('Gene Table'!D153="","",'Gene Table'!D153)</f>
        <v>NM_017672</v>
      </c>
      <c r="C153" s="5" t="s">
        <v>1797</v>
      </c>
      <c r="D153" s="8">
        <v>27.49</v>
      </c>
      <c r="E153" s="8">
        <v>27.46</v>
      </c>
      <c r="F153" s="8">
        <v>27.69</v>
      </c>
      <c r="G153" s="8"/>
      <c r="H153" s="8"/>
      <c r="I153" s="8"/>
      <c r="J153" s="8"/>
      <c r="K153" s="8"/>
      <c r="L153" s="8"/>
      <c r="M153" s="8"/>
      <c r="N153" s="25">
        <f>AVERAGE(Calculations!D154:M154)</f>
        <v>27.546666666666667</v>
      </c>
      <c r="O153" s="25">
        <f>STDEV(Calculations!D154:M154)</f>
        <v>0.12503332889007449</v>
      </c>
    </row>
    <row r="154" spans="1:15">
      <c r="A154" s="128"/>
      <c r="B154" s="9" t="str">
        <f>IF('Gene Table'!D154="","",'Gene Table'!D154)</f>
        <v>NM_019093</v>
      </c>
      <c r="C154" s="5" t="s">
        <v>1798</v>
      </c>
      <c r="D154" s="8">
        <v>27.79</v>
      </c>
      <c r="E154" s="8">
        <v>28.01</v>
      </c>
      <c r="F154" s="8">
        <v>28.08</v>
      </c>
      <c r="G154" s="8"/>
      <c r="H154" s="8"/>
      <c r="I154" s="8"/>
      <c r="J154" s="8"/>
      <c r="K154" s="8"/>
      <c r="L154" s="8"/>
      <c r="M154" s="8"/>
      <c r="N154" s="25">
        <f>AVERAGE(Calculations!D155:M155)</f>
        <v>27.959999999999997</v>
      </c>
      <c r="O154" s="25">
        <f>STDEV(Calculations!D155:M155)</f>
        <v>0.15132745950421561</v>
      </c>
    </row>
    <row r="155" spans="1:15">
      <c r="A155" s="128"/>
      <c r="B155" s="9" t="str">
        <f>IF('Gene Table'!D155="","",'Gene Table'!D155)</f>
        <v>NM_007120</v>
      </c>
      <c r="C155" s="5" t="s">
        <v>1799</v>
      </c>
      <c r="D155" s="8">
        <v>27.91</v>
      </c>
      <c r="E155" s="8">
        <v>28.11</v>
      </c>
      <c r="F155" s="8">
        <v>28.14</v>
      </c>
      <c r="G155" s="8"/>
      <c r="H155" s="8"/>
      <c r="I155" s="8"/>
      <c r="J155" s="8"/>
      <c r="K155" s="8"/>
      <c r="L155" s="8"/>
      <c r="M155" s="8"/>
      <c r="N155" s="25">
        <f>AVERAGE(Calculations!D156:M156)</f>
        <v>28.053333333333331</v>
      </c>
      <c r="O155" s="25">
        <f>STDEV(Calculations!D156:M156)</f>
        <v>0.12503332889007365</v>
      </c>
    </row>
    <row r="156" spans="1:15">
      <c r="A156" s="128"/>
      <c r="B156" s="9" t="str">
        <f>IF('Gene Table'!D156="","",'Gene Table'!D156)</f>
        <v>NM_001184</v>
      </c>
      <c r="C156" s="5" t="s">
        <v>1800</v>
      </c>
      <c r="D156" s="8">
        <v>25.47</v>
      </c>
      <c r="E156" s="8">
        <v>25.6</v>
      </c>
      <c r="F156" s="8">
        <v>25.57</v>
      </c>
      <c r="G156" s="8"/>
      <c r="H156" s="8"/>
      <c r="I156" s="8"/>
      <c r="J156" s="8"/>
      <c r="K156" s="8"/>
      <c r="L156" s="8"/>
      <c r="M156" s="8"/>
      <c r="N156" s="25">
        <f>AVERAGE(Calculations!D157:M157)</f>
        <v>25.546666666666667</v>
      </c>
      <c r="O156" s="25">
        <f>STDEV(Calculations!D157:M157)</f>
        <v>6.8068592855541704E-2</v>
      </c>
    </row>
    <row r="157" spans="1:15">
      <c r="A157" s="128"/>
      <c r="B157" s="9" t="str">
        <f>IF('Gene Table'!D157="","",'Gene Table'!D157)</f>
        <v>NM_205862</v>
      </c>
      <c r="C157" s="5" t="s">
        <v>1801</v>
      </c>
      <c r="D157" s="8">
        <v>25.29</v>
      </c>
      <c r="E157" s="8">
        <v>25.41</v>
      </c>
      <c r="F157" s="8">
        <v>25.39</v>
      </c>
      <c r="G157" s="8"/>
      <c r="H157" s="8"/>
      <c r="I157" s="8"/>
      <c r="J157" s="8"/>
      <c r="K157" s="8"/>
      <c r="L157" s="8"/>
      <c r="M157" s="8"/>
      <c r="N157" s="25">
        <f>AVERAGE(Calculations!D158:M158)</f>
        <v>25.363333333333333</v>
      </c>
      <c r="O157" s="25">
        <f>STDEV(Calculations!D158:M158)</f>
        <v>6.4291005073287028E-2</v>
      </c>
    </row>
    <row r="158" spans="1:15">
      <c r="A158" s="128"/>
      <c r="B158" s="9" t="str">
        <f>IF('Gene Table'!D158="","",'Gene Table'!D158)</f>
        <v>NM_019075</v>
      </c>
      <c r="C158" s="5" t="s">
        <v>1802</v>
      </c>
      <c r="D158" s="8">
        <v>25.6</v>
      </c>
      <c r="E158" s="8">
        <v>25.73</v>
      </c>
      <c r="F158" s="8">
        <v>25.69</v>
      </c>
      <c r="G158" s="8"/>
      <c r="H158" s="8"/>
      <c r="I158" s="8"/>
      <c r="J158" s="8"/>
      <c r="K158" s="8"/>
      <c r="L158" s="8"/>
      <c r="M158" s="8"/>
      <c r="N158" s="25">
        <f>AVERAGE(Calculations!D159:M159)</f>
        <v>25.673333333333332</v>
      </c>
      <c r="O158" s="25">
        <f>STDEV(Calculations!D159:M159)</f>
        <v>6.6583281184793494E-2</v>
      </c>
    </row>
    <row r="159" spans="1:15">
      <c r="A159" s="128"/>
      <c r="B159" s="9" t="str">
        <f>IF('Gene Table'!D159="","",'Gene Table'!D159)</f>
        <v>NM_017442</v>
      </c>
      <c r="C159" s="5" t="s">
        <v>1803</v>
      </c>
      <c r="D159" s="8">
        <v>22.91</v>
      </c>
      <c r="E159" s="8">
        <v>23.04</v>
      </c>
      <c r="F159" s="8">
        <v>23.02</v>
      </c>
      <c r="G159" s="8"/>
      <c r="H159" s="8"/>
      <c r="I159" s="8"/>
      <c r="J159" s="8"/>
      <c r="K159" s="8"/>
      <c r="L159" s="8"/>
      <c r="M159" s="8"/>
      <c r="N159" s="25">
        <f>AVERAGE(Calculations!D160:M160)</f>
        <v>22.99</v>
      </c>
      <c r="O159" s="25">
        <f>STDEV(Calculations!D160:M160)</f>
        <v>6.9999999999999521E-2</v>
      </c>
    </row>
    <row r="160" spans="1:15">
      <c r="A160" s="128"/>
      <c r="B160" s="9" t="str">
        <f>IF('Gene Table'!D160="","",'Gene Table'!D160)</f>
        <v>NM_000534</v>
      </c>
      <c r="C160" s="5" t="s">
        <v>1804</v>
      </c>
      <c r="D160" s="8">
        <v>24.4</v>
      </c>
      <c r="E160" s="8">
        <v>24.56</v>
      </c>
      <c r="F160" s="8">
        <v>24.47</v>
      </c>
      <c r="G160" s="8"/>
      <c r="H160" s="8"/>
      <c r="I160" s="8"/>
      <c r="J160" s="8"/>
      <c r="K160" s="8"/>
      <c r="L160" s="8"/>
      <c r="M160" s="8"/>
      <c r="N160" s="25">
        <f>AVERAGE(Calculations!D161:M161)</f>
        <v>24.476666666666663</v>
      </c>
      <c r="O160" s="25">
        <f>STDEV(Calculations!D161:M161)</f>
        <v>8.0208062770106503E-2</v>
      </c>
    </row>
    <row r="161" spans="1:15">
      <c r="A161" s="128"/>
      <c r="B161" s="9" t="str">
        <f>IF('Gene Table'!D161="","",'Gene Table'!D161)</f>
        <v>NM_002613</v>
      </c>
      <c r="C161" s="5" t="s">
        <v>1805</v>
      </c>
      <c r="D161" s="8">
        <v>32.89</v>
      </c>
      <c r="E161" s="8">
        <v>32.67</v>
      </c>
      <c r="F161" s="8">
        <v>32.79</v>
      </c>
      <c r="G161" s="8"/>
      <c r="H161" s="8"/>
      <c r="I161" s="8"/>
      <c r="J161" s="8"/>
      <c r="K161" s="8"/>
      <c r="L161" s="8"/>
      <c r="M161" s="8"/>
      <c r="N161" s="25">
        <f>AVERAGE(Calculations!D162:M162)</f>
        <v>32.783333333333331</v>
      </c>
      <c r="O161" s="25">
        <f>STDEV(Calculations!D162:M162)</f>
        <v>0.11015141094572141</v>
      </c>
    </row>
    <row r="162" spans="1:15">
      <c r="A162" s="128"/>
      <c r="B162" s="9" t="str">
        <f>IF('Gene Table'!D162="","",'Gene Table'!D162)</f>
        <v>NM_016341</v>
      </c>
      <c r="C162" s="5" t="s">
        <v>1806</v>
      </c>
      <c r="D162" s="8">
        <v>24.45</v>
      </c>
      <c r="E162" s="8">
        <v>24.71</v>
      </c>
      <c r="F162" s="8">
        <v>24.57</v>
      </c>
      <c r="G162" s="8"/>
      <c r="H162" s="8"/>
      <c r="I162" s="8"/>
      <c r="J162" s="8"/>
      <c r="K162" s="8"/>
      <c r="L162" s="8"/>
      <c r="M162" s="8"/>
      <c r="N162" s="25">
        <f>AVERAGE(Calculations!D163:M163)</f>
        <v>24.576666666666664</v>
      </c>
      <c r="O162" s="25">
        <f>STDEV(Calculations!D163:M163)</f>
        <v>0.130128141972955</v>
      </c>
    </row>
    <row r="163" spans="1:15">
      <c r="A163" s="128"/>
      <c r="B163" s="9" t="str">
        <f>IF('Gene Table'!D163="","",'Gene Table'!D163)</f>
        <v>NM_020529</v>
      </c>
      <c r="C163" s="5" t="s">
        <v>1807</v>
      </c>
      <c r="D163" s="8">
        <v>24.1</v>
      </c>
      <c r="E163" s="8">
        <v>24.14</v>
      </c>
      <c r="F163" s="8">
        <v>24.13</v>
      </c>
      <c r="G163" s="8"/>
      <c r="H163" s="8"/>
      <c r="I163" s="8"/>
      <c r="J163" s="8"/>
      <c r="K163" s="8"/>
      <c r="L163" s="8"/>
      <c r="M163" s="8"/>
      <c r="N163" s="25">
        <f>AVERAGE(Calculations!D164:M164)</f>
        <v>24.123333333333335</v>
      </c>
      <c r="O163" s="25">
        <f>STDEV(Calculations!D164:M164)</f>
        <v>2.0816659994660598E-2</v>
      </c>
    </row>
    <row r="164" spans="1:15">
      <c r="A164" s="128"/>
      <c r="B164" s="9" t="str">
        <f>IF('Gene Table'!D164="","",'Gene Table'!D164)</f>
        <v>NM_003998</v>
      </c>
      <c r="C164" s="5" t="s">
        <v>1808</v>
      </c>
      <c r="D164" s="8">
        <v>24.51</v>
      </c>
      <c r="E164" s="8">
        <v>25.01</v>
      </c>
      <c r="F164" s="8">
        <v>24.87</v>
      </c>
      <c r="G164" s="8"/>
      <c r="H164" s="8"/>
      <c r="I164" s="8"/>
      <c r="J164" s="8"/>
      <c r="K164" s="8"/>
      <c r="L164" s="8"/>
      <c r="M164" s="8"/>
      <c r="N164" s="25">
        <f>AVERAGE(Calculations!D165:M165)</f>
        <v>24.796666666666667</v>
      </c>
      <c r="O164" s="25">
        <f>STDEV(Calculations!D165:M165)</f>
        <v>0.2579405616288023</v>
      </c>
    </row>
    <row r="165" spans="1:15">
      <c r="A165" s="128"/>
      <c r="B165" s="9" t="str">
        <f>IF('Gene Table'!D165="","",'Gene Table'!D165)</f>
        <v>NM_006164</v>
      </c>
      <c r="C165" s="5" t="s">
        <v>1809</v>
      </c>
      <c r="D165" s="8">
        <v>31.07</v>
      </c>
      <c r="E165" s="8">
        <v>31.36</v>
      </c>
      <c r="F165" s="8">
        <v>31.08</v>
      </c>
      <c r="G165" s="8"/>
      <c r="H165" s="8"/>
      <c r="I165" s="8"/>
      <c r="J165" s="8"/>
      <c r="K165" s="8"/>
      <c r="L165" s="8"/>
      <c r="M165" s="8"/>
      <c r="N165" s="25">
        <f>AVERAGE(Calculations!D166:M166)</f>
        <v>31.169999999999998</v>
      </c>
      <c r="O165" s="25">
        <f>STDEV(Calculations!D166:M166)</f>
        <v>0.16462077633154332</v>
      </c>
    </row>
    <row r="166" spans="1:15">
      <c r="A166" s="128"/>
      <c r="B166" s="9" t="str">
        <f>IF('Gene Table'!D166="","",'Gene Table'!D166)</f>
        <v>NM_002485</v>
      </c>
      <c r="C166" s="5" t="s">
        <v>1813</v>
      </c>
      <c r="D166" s="8">
        <v>26.79</v>
      </c>
      <c r="E166" s="8">
        <v>26.72</v>
      </c>
      <c r="F166" s="8">
        <v>26.8</v>
      </c>
      <c r="G166" s="8"/>
      <c r="H166" s="8"/>
      <c r="I166" s="8"/>
      <c r="J166" s="8"/>
      <c r="K166" s="8"/>
      <c r="L166" s="8"/>
      <c r="M166" s="8"/>
      <c r="N166" s="25">
        <f>AVERAGE(Calculations!D167:M167)</f>
        <v>26.77</v>
      </c>
      <c r="O166" s="25">
        <f>STDEV(Calculations!D167:M167)</f>
        <v>4.3588989435407434E-2</v>
      </c>
    </row>
    <row r="167" spans="1:15">
      <c r="A167" s="128"/>
      <c r="B167" s="9" t="str">
        <f>IF('Gene Table'!D167="","",'Gene Table'!D167)</f>
        <v>NM_002454</v>
      </c>
      <c r="C167" s="5" t="s">
        <v>1814</v>
      </c>
      <c r="D167" s="8">
        <v>28.92</v>
      </c>
      <c r="E167" s="8">
        <v>29.03</v>
      </c>
      <c r="F167" s="8">
        <v>28.99</v>
      </c>
      <c r="G167" s="8"/>
      <c r="H167" s="8"/>
      <c r="I167" s="8"/>
      <c r="J167" s="8"/>
      <c r="K167" s="8"/>
      <c r="L167" s="8"/>
      <c r="M167" s="8"/>
      <c r="N167" s="25">
        <f>AVERAGE(Calculations!D168:M168)</f>
        <v>28.98</v>
      </c>
      <c r="O167" s="25">
        <f>STDEV(Calculations!D168:M168)</f>
        <v>5.5677643628299675E-2</v>
      </c>
    </row>
    <row r="168" spans="1:15">
      <c r="A168" s="128"/>
      <c r="B168" s="9" t="str">
        <f>IF('Gene Table'!D168="","",'Gene Table'!D168)</f>
        <v>NM_019899</v>
      </c>
      <c r="C168" s="5" t="s">
        <v>1815</v>
      </c>
      <c r="D168" s="8">
        <v>31.31</v>
      </c>
      <c r="E168" s="8">
        <v>31.1</v>
      </c>
      <c r="F168" s="8">
        <v>31.41</v>
      </c>
      <c r="G168" s="8"/>
      <c r="H168" s="8"/>
      <c r="I168" s="8"/>
      <c r="J168" s="8"/>
      <c r="K168" s="8"/>
      <c r="L168" s="8"/>
      <c r="M168" s="8"/>
      <c r="N168" s="25">
        <f>AVERAGE(Calculations!D169:M169)</f>
        <v>31.27333333333333</v>
      </c>
      <c r="O168" s="25">
        <f>STDEV(Calculations!D169:M169)</f>
        <v>0.15821925715074339</v>
      </c>
    </row>
    <row r="169" spans="1:15">
      <c r="A169" s="128"/>
      <c r="B169" s="9" t="str">
        <f>IF('Gene Table'!D169="","",'Gene Table'!D169)</f>
        <v>NM_005590</v>
      </c>
      <c r="C169" s="5" t="s">
        <v>1816</v>
      </c>
      <c r="D169" s="8">
        <v>24.06</v>
      </c>
      <c r="E169" s="8">
        <v>24.15</v>
      </c>
      <c r="F169" s="8">
        <v>24.13</v>
      </c>
      <c r="G169" s="8"/>
      <c r="H169" s="8"/>
      <c r="I169" s="8"/>
      <c r="J169" s="8"/>
      <c r="K169" s="8"/>
      <c r="L169" s="8"/>
      <c r="M169" s="8"/>
      <c r="N169" s="25">
        <f>AVERAGE(Calculations!D170:M170)</f>
        <v>24.11333333333333</v>
      </c>
      <c r="O169" s="25">
        <f>STDEV(Calculations!D170:M170)</f>
        <v>4.725815626252608E-2</v>
      </c>
    </row>
    <row r="170" spans="1:15">
      <c r="A170" s="128"/>
      <c r="B170" s="9" t="str">
        <f>IF('Gene Table'!D170="","",'Gene Table'!D170)</f>
        <v>NM_000250</v>
      </c>
      <c r="C170" s="5" t="s">
        <v>1817</v>
      </c>
      <c r="D170" s="8">
        <v>24.81</v>
      </c>
      <c r="E170" s="8">
        <v>24.99</v>
      </c>
      <c r="F170" s="8">
        <v>25</v>
      </c>
      <c r="G170" s="8"/>
      <c r="H170" s="8"/>
      <c r="I170" s="8"/>
      <c r="J170" s="8"/>
      <c r="K170" s="8"/>
      <c r="L170" s="8"/>
      <c r="M170" s="8"/>
      <c r="N170" s="25">
        <f>AVERAGE(Calculations!D171:M171)</f>
        <v>24.933333333333334</v>
      </c>
      <c r="O170" s="25">
        <f>STDEV(Calculations!D171:M171)</f>
        <v>0.1069267662156366</v>
      </c>
    </row>
    <row r="171" spans="1:15">
      <c r="A171" s="128"/>
      <c r="B171" s="9" t="str">
        <f>IF('Gene Table'!D171="","",'Gene Table'!D171)</f>
        <v>NM_002426</v>
      </c>
      <c r="C171" s="5" t="s">
        <v>1818</v>
      </c>
      <c r="D171" s="8">
        <v>23.11</v>
      </c>
      <c r="E171" s="8">
        <v>23.21</v>
      </c>
      <c r="F171" s="8">
        <v>23.14</v>
      </c>
      <c r="G171" s="8"/>
      <c r="H171" s="8"/>
      <c r="I171" s="8"/>
      <c r="J171" s="8"/>
      <c r="K171" s="8"/>
      <c r="L171" s="8"/>
      <c r="M171" s="8"/>
      <c r="N171" s="25">
        <f>AVERAGE(Calculations!D172:M172)</f>
        <v>23.153333333333336</v>
      </c>
      <c r="O171" s="25">
        <f>STDEV(Calculations!D172:M172)</f>
        <v>5.1316014394469478E-2</v>
      </c>
    </row>
    <row r="172" spans="1:15">
      <c r="A172" s="128"/>
      <c r="B172" s="9" t="str">
        <f>IF('Gene Table'!D172="","",'Gene Table'!D172)</f>
        <v>NM_002422</v>
      </c>
      <c r="C172" s="5" t="s">
        <v>1819</v>
      </c>
      <c r="D172" s="8">
        <v>21.31</v>
      </c>
      <c r="E172" s="8">
        <v>21.41</v>
      </c>
      <c r="F172" s="8">
        <v>21.37</v>
      </c>
      <c r="G172" s="8"/>
      <c r="H172" s="8"/>
      <c r="I172" s="8"/>
      <c r="J172" s="8"/>
      <c r="K172" s="8"/>
      <c r="L172" s="8"/>
      <c r="M172" s="8"/>
      <c r="N172" s="25">
        <f>AVERAGE(Calculations!D173:M173)</f>
        <v>21.363333333333333</v>
      </c>
      <c r="O172" s="25">
        <f>STDEV(Calculations!D173:M173)</f>
        <v>5.033222956847247E-2</v>
      </c>
    </row>
    <row r="173" spans="1:15">
      <c r="A173" s="128"/>
      <c r="B173" s="9" t="str">
        <f>IF('Gene Table'!D173="","",'Gene Table'!D173)</f>
        <v>NM_004530</v>
      </c>
      <c r="C173" s="5" t="s">
        <v>1820</v>
      </c>
      <c r="D173" s="8">
        <v>34.1</v>
      </c>
      <c r="E173" s="8">
        <v>34.270000000000003</v>
      </c>
      <c r="F173" s="8">
        <v>34.25</v>
      </c>
      <c r="G173" s="8"/>
      <c r="H173" s="8"/>
      <c r="I173" s="8"/>
      <c r="J173" s="8"/>
      <c r="K173" s="8"/>
      <c r="L173" s="8"/>
      <c r="M173" s="8"/>
      <c r="N173" s="25">
        <f>AVERAGE(Calculations!D174:M174)</f>
        <v>34.206666666666671</v>
      </c>
      <c r="O173" s="25">
        <f>STDEV(Calculations!D174:M174)</f>
        <v>9.2915732431775949E-2</v>
      </c>
    </row>
    <row r="174" spans="1:15">
      <c r="A174" s="128"/>
      <c r="B174" s="9" t="str">
        <f>IF('Gene Table'!D174="","",'Gene Table'!D174)</f>
        <v>NM_002421</v>
      </c>
      <c r="C174" s="5" t="s">
        <v>1821</v>
      </c>
      <c r="D174" s="8">
        <v>30.14</v>
      </c>
      <c r="E174" s="8">
        <v>29.97</v>
      </c>
      <c r="F174" s="8">
        <v>30.07</v>
      </c>
      <c r="G174" s="8"/>
      <c r="H174" s="8"/>
      <c r="I174" s="8"/>
      <c r="J174" s="8"/>
      <c r="K174" s="8"/>
      <c r="L174" s="8"/>
      <c r="M174" s="8"/>
      <c r="N174" s="25">
        <f>AVERAGE(Calculations!D175:M175)</f>
        <v>30.060000000000002</v>
      </c>
      <c r="O174" s="25">
        <f>STDEV(Calculations!D175:M175)</f>
        <v>8.5440037453176187E-2</v>
      </c>
    </row>
    <row r="175" spans="1:15">
      <c r="A175" s="128"/>
      <c r="B175" s="9" t="str">
        <f>IF('Gene Table'!D175="","",'Gene Table'!D175)</f>
        <v>NM_000244</v>
      </c>
      <c r="C175" s="5" t="s">
        <v>1822</v>
      </c>
      <c r="D175" s="8">
        <v>25.61</v>
      </c>
      <c r="E175" s="8">
        <v>25.83</v>
      </c>
      <c r="F175" s="8">
        <v>25.95</v>
      </c>
      <c r="G175" s="8"/>
      <c r="H175" s="8"/>
      <c r="I175" s="8"/>
      <c r="J175" s="8"/>
      <c r="K175" s="8"/>
      <c r="L175" s="8"/>
      <c r="M175" s="8"/>
      <c r="N175" s="25">
        <f>AVERAGE(Calculations!D176:M176)</f>
        <v>25.796666666666667</v>
      </c>
      <c r="O175" s="25">
        <f>STDEV(Calculations!D176:M176)</f>
        <v>0.17243356208459973</v>
      </c>
    </row>
    <row r="176" spans="1:15">
      <c r="A176" s="128"/>
      <c r="B176" s="9" t="str">
        <f>IF('Gene Table'!D176="","",'Gene Table'!D176)</f>
        <v>NM_006152</v>
      </c>
      <c r="C176" s="5" t="s">
        <v>1823</v>
      </c>
      <c r="D176" s="8">
        <v>28.19</v>
      </c>
      <c r="E176" s="8">
        <v>28.55</v>
      </c>
      <c r="F176" s="8">
        <v>28.42</v>
      </c>
      <c r="G176" s="8"/>
      <c r="H176" s="8"/>
      <c r="I176" s="8"/>
      <c r="J176" s="8"/>
      <c r="K176" s="8"/>
      <c r="L176" s="8"/>
      <c r="M176" s="8"/>
      <c r="N176" s="25">
        <f>AVERAGE(Calculations!D177:M177)</f>
        <v>28.386666666666667</v>
      </c>
      <c r="O176" s="25">
        <f>STDEV(Calculations!D177:M177)</f>
        <v>0.18230011885228023</v>
      </c>
    </row>
    <row r="177" spans="1:15">
      <c r="A177" s="128"/>
      <c r="B177" s="9" t="str">
        <f>IF('Gene Table'!D177="","",'Gene Table'!D177)</f>
        <v>NM_002312</v>
      </c>
      <c r="C177" s="5" t="s">
        <v>1824</v>
      </c>
      <c r="D177" s="8">
        <v>28.37</v>
      </c>
      <c r="E177" s="8">
        <v>28.82</v>
      </c>
      <c r="F177" s="8">
        <v>28.78</v>
      </c>
      <c r="G177" s="8"/>
      <c r="H177" s="8"/>
      <c r="I177" s="8"/>
      <c r="J177" s="8"/>
      <c r="K177" s="8"/>
      <c r="L177" s="8"/>
      <c r="M177" s="8"/>
      <c r="N177" s="25">
        <f>AVERAGE(Calculations!D178:M178)</f>
        <v>28.656666666666666</v>
      </c>
      <c r="O177" s="25">
        <f>STDEV(Calculations!D178:M178)</f>
        <v>0.24906491790971824</v>
      </c>
    </row>
    <row r="178" spans="1:15">
      <c r="A178" s="128"/>
      <c r="B178" s="9" t="str">
        <f>IF('Gene Table'!D178="","",'Gene Table'!D178)</f>
        <v>NM_005544</v>
      </c>
      <c r="C178" s="5" t="s">
        <v>1825</v>
      </c>
      <c r="D178" s="8">
        <v>24.71</v>
      </c>
      <c r="E178" s="8">
        <v>24.35</v>
      </c>
      <c r="F178" s="8">
        <v>24.44</v>
      </c>
      <c r="G178" s="8"/>
      <c r="H178" s="8"/>
      <c r="I178" s="8"/>
      <c r="J178" s="8"/>
      <c r="K178" s="8"/>
      <c r="L178" s="8"/>
      <c r="M178" s="8"/>
      <c r="N178" s="25">
        <f>AVERAGE(Calculations!D179:M179)</f>
        <v>24.5</v>
      </c>
      <c r="O178" s="25">
        <f>STDEV(Calculations!D179:M179)</f>
        <v>0.18734993995210342</v>
      </c>
    </row>
    <row r="179" spans="1:15">
      <c r="A179" s="128"/>
      <c r="B179" s="9" t="str">
        <f>IF('Gene Table'!D179="","",'Gene Table'!D179)</f>
        <v>NM_001562</v>
      </c>
      <c r="C179" s="5" t="s">
        <v>1826</v>
      </c>
      <c r="D179" s="8">
        <v>30.12</v>
      </c>
      <c r="E179" s="8">
        <v>30.24</v>
      </c>
      <c r="F179" s="8">
        <v>30.1</v>
      </c>
      <c r="G179" s="8"/>
      <c r="H179" s="8"/>
      <c r="I179" s="8"/>
      <c r="J179" s="8"/>
      <c r="K179" s="8"/>
      <c r="L179" s="8"/>
      <c r="M179" s="8"/>
      <c r="N179" s="25">
        <f>AVERAGE(Calculations!D180:M180)</f>
        <v>30.153333333333336</v>
      </c>
      <c r="O179" s="25">
        <f>STDEV(Calculations!D180:M180)</f>
        <v>7.5718777944002044E-2</v>
      </c>
    </row>
    <row r="180" spans="1:15">
      <c r="A180" s="128"/>
      <c r="B180" s="9" t="str">
        <f>IF('Gene Table'!D180="","",'Gene Table'!D180)</f>
        <v>NM_002187</v>
      </c>
      <c r="C180" s="5" t="s">
        <v>1827</v>
      </c>
      <c r="D180" s="8">
        <v>29</v>
      </c>
      <c r="E180" s="8">
        <v>29.12</v>
      </c>
      <c r="F180" s="8">
        <v>28.97</v>
      </c>
      <c r="G180" s="8"/>
      <c r="H180" s="8"/>
      <c r="I180" s="8"/>
      <c r="J180" s="8"/>
      <c r="K180" s="8"/>
      <c r="L180" s="8"/>
      <c r="M180" s="8"/>
      <c r="N180" s="25">
        <f>AVERAGE(Calculations!D181:M181)</f>
        <v>29.03</v>
      </c>
      <c r="O180" s="25">
        <f>STDEV(Calculations!D181:M181)</f>
        <v>7.9372539331938718E-2</v>
      </c>
    </row>
    <row r="181" spans="1:15">
      <c r="A181" s="128"/>
      <c r="B181" s="9" t="str">
        <f>IF('Gene Table'!D181="","",'Gene Table'!D181)</f>
        <v>NM_000882</v>
      </c>
      <c r="C181" s="5" t="s">
        <v>1828</v>
      </c>
      <c r="D181" s="8">
        <v>24.62</v>
      </c>
      <c r="E181" s="8">
        <v>24.63</v>
      </c>
      <c r="F181" s="8">
        <v>24.76</v>
      </c>
      <c r="G181" s="8"/>
      <c r="H181" s="8"/>
      <c r="I181" s="8"/>
      <c r="J181" s="8"/>
      <c r="K181" s="8"/>
      <c r="L181" s="8"/>
      <c r="M181" s="8"/>
      <c r="N181" s="25">
        <f>AVERAGE(Calculations!D182:M182)</f>
        <v>24.67</v>
      </c>
      <c r="O181" s="25">
        <f>STDEV(Calculations!D182:M182)</f>
        <v>7.8102496759067386E-2</v>
      </c>
    </row>
    <row r="182" spans="1:15">
      <c r="A182" s="128"/>
      <c r="B182" s="9" t="str">
        <f>IF('Gene Table'!D182="","",'Gene Table'!D182)</f>
        <v>NM_000575</v>
      </c>
      <c r="C182" s="5" t="s">
        <v>1829</v>
      </c>
      <c r="D182" s="8">
        <v>16.75</v>
      </c>
      <c r="E182" s="8">
        <v>16.809999999999999</v>
      </c>
      <c r="F182" s="8">
        <v>16.899999999999999</v>
      </c>
      <c r="G182" s="8"/>
      <c r="H182" s="8"/>
      <c r="I182" s="8"/>
      <c r="J182" s="8"/>
      <c r="K182" s="8"/>
      <c r="L182" s="8"/>
      <c r="M182" s="8"/>
      <c r="N182" s="25">
        <f>AVERAGE(Calculations!D183:M183)</f>
        <v>16.82</v>
      </c>
      <c r="O182" s="25">
        <f>STDEV(Calculations!D183:M183)</f>
        <v>7.5498344352706831E-2</v>
      </c>
    </row>
    <row r="183" spans="1:15">
      <c r="A183" s="128"/>
      <c r="B183" s="9" t="str">
        <f>IF('Gene Table'!D183="","",'Gene Table'!D183)</f>
        <v>HGDC</v>
      </c>
      <c r="C183" s="5" t="s">
        <v>1830</v>
      </c>
      <c r="D183" s="8">
        <v>25.03</v>
      </c>
      <c r="E183" s="8">
        <v>25.05</v>
      </c>
      <c r="F183" s="8">
        <v>25.01</v>
      </c>
      <c r="G183" s="8"/>
      <c r="H183" s="8"/>
      <c r="I183" s="8"/>
      <c r="J183" s="8"/>
      <c r="K183" s="8"/>
      <c r="L183" s="8"/>
      <c r="M183" s="8"/>
      <c r="N183" s="25">
        <f>AVERAGE(Calculations!D184:M184)</f>
        <v>25.03</v>
      </c>
      <c r="O183" s="25">
        <f>STDEV(Calculations!D184:M184)</f>
        <v>1.9999999999999574E-2</v>
      </c>
    </row>
    <row r="184" spans="1:15">
      <c r="A184" s="128"/>
      <c r="B184" s="9" t="str">
        <f>IF('Gene Table'!D184="","",'Gene Table'!D184)</f>
        <v>HGDC</v>
      </c>
      <c r="C184" s="5" t="s">
        <v>1831</v>
      </c>
      <c r="D184" s="8">
        <v>20.54</v>
      </c>
      <c r="E184" s="8">
        <v>20.64</v>
      </c>
      <c r="F184" s="8">
        <v>20.65</v>
      </c>
      <c r="G184" s="8"/>
      <c r="H184" s="8"/>
      <c r="I184" s="8"/>
      <c r="J184" s="8"/>
      <c r="K184" s="8"/>
      <c r="L184" s="8"/>
      <c r="M184" s="8"/>
      <c r="N184" s="25">
        <f>AVERAGE(Calculations!D185:M185)</f>
        <v>20.61</v>
      </c>
      <c r="O184" s="25">
        <f>STDEV(Calculations!D185:M185)</f>
        <v>6.0827625302982365E-2</v>
      </c>
    </row>
    <row r="185" spans="1:15">
      <c r="A185" s="128"/>
      <c r="B185" s="9" t="str">
        <f>IF('Gene Table'!D185="","",'Gene Table'!D185)</f>
        <v>NM_002046</v>
      </c>
      <c r="C185" s="5" t="s">
        <v>1832</v>
      </c>
      <c r="D185" s="8">
        <v>17.989999999999998</v>
      </c>
      <c r="E185" s="8">
        <v>18.07</v>
      </c>
      <c r="F185" s="8">
        <v>18.05</v>
      </c>
      <c r="G185" s="8"/>
      <c r="H185" s="8"/>
      <c r="I185" s="8"/>
      <c r="J185" s="8"/>
      <c r="K185" s="8"/>
      <c r="L185" s="8"/>
      <c r="M185" s="8"/>
      <c r="N185" s="25">
        <f>AVERAGE(Calculations!D186:M186)</f>
        <v>18.036666666666665</v>
      </c>
      <c r="O185" s="25">
        <f>STDEV(Calculations!D186:M186)</f>
        <v>4.1633319989323764E-2</v>
      </c>
    </row>
    <row r="186" spans="1:15">
      <c r="A186" s="128"/>
      <c r="B186" s="9" t="str">
        <f>IF('Gene Table'!D186="","",'Gene Table'!D186)</f>
        <v>NM_001101</v>
      </c>
      <c r="C186" s="5" t="s">
        <v>1833</v>
      </c>
      <c r="D186" s="8">
        <v>18.39</v>
      </c>
      <c r="E186" s="8">
        <v>18.41</v>
      </c>
      <c r="F186" s="8">
        <v>18.440000000000001</v>
      </c>
      <c r="G186" s="8"/>
      <c r="H186" s="8"/>
      <c r="I186" s="8"/>
      <c r="J186" s="8"/>
      <c r="K186" s="8"/>
      <c r="L186" s="8"/>
      <c r="M186" s="8"/>
      <c r="N186" s="25">
        <f>AVERAGE(Calculations!D187:M187)</f>
        <v>18.41333333333333</v>
      </c>
      <c r="O186" s="25">
        <f>STDEV(Calculations!D187:M187)</f>
        <v>2.5166114784236235E-2</v>
      </c>
    </row>
    <row r="187" spans="1:15">
      <c r="A187" s="128"/>
      <c r="B187" s="9" t="str">
        <f>IF('Gene Table'!D187="","",'Gene Table'!D187)</f>
        <v>NM_004048</v>
      </c>
      <c r="C187" s="5" t="s">
        <v>1834</v>
      </c>
      <c r="D187" s="8">
        <v>37.86</v>
      </c>
      <c r="E187" s="8">
        <v>38.020000000000003</v>
      </c>
      <c r="F187" s="8">
        <v>37.93</v>
      </c>
      <c r="G187" s="8"/>
      <c r="H187" s="8"/>
      <c r="I187" s="8"/>
      <c r="J187" s="8"/>
      <c r="K187" s="8"/>
      <c r="L187" s="8"/>
      <c r="M187" s="8"/>
      <c r="N187" s="25">
        <f>AVERAGE(Calculations!D188:M188)</f>
        <v>35</v>
      </c>
      <c r="O187" s="25">
        <f>STDEV(Calculations!D188:M188)</f>
        <v>0</v>
      </c>
    </row>
    <row r="188" spans="1:15">
      <c r="A188" s="128"/>
      <c r="B188" s="9" t="str">
        <f>IF('Gene Table'!D188="","",'Gene Table'!D188)</f>
        <v>NM_012423</v>
      </c>
      <c r="C188" s="5" t="s">
        <v>1835</v>
      </c>
      <c r="D188" s="8">
        <v>23.24</v>
      </c>
      <c r="E188" s="8">
        <v>23.35</v>
      </c>
      <c r="F188" s="8">
        <v>23.42</v>
      </c>
      <c r="G188" s="8"/>
      <c r="H188" s="8"/>
      <c r="I188" s="8"/>
      <c r="J188" s="8"/>
      <c r="K188" s="8"/>
      <c r="L188" s="8"/>
      <c r="M188" s="8"/>
      <c r="N188" s="25">
        <f>AVERAGE(Calculations!D189:M189)</f>
        <v>23.33666666666667</v>
      </c>
      <c r="O188" s="25">
        <f>STDEV(Calculations!D189:M189)</f>
        <v>9.0737717258776385E-2</v>
      </c>
    </row>
    <row r="189" spans="1:15">
      <c r="A189" s="128"/>
      <c r="B189" s="9" t="str">
        <f>IF('Gene Table'!D189="","",'Gene Table'!D189)</f>
        <v>NM_000194</v>
      </c>
      <c r="C189" s="5" t="s">
        <v>1836</v>
      </c>
      <c r="D189" s="8">
        <v>23.2</v>
      </c>
      <c r="E189" s="8">
        <v>23.4</v>
      </c>
      <c r="F189" s="8">
        <v>23.4</v>
      </c>
      <c r="G189" s="8"/>
      <c r="H189" s="8"/>
      <c r="I189" s="8"/>
      <c r="J189" s="8"/>
      <c r="K189" s="8"/>
      <c r="L189" s="8"/>
      <c r="M189" s="8"/>
      <c r="N189" s="25">
        <f>AVERAGE(Calculations!D190:M190)</f>
        <v>23.333333333333332</v>
      </c>
      <c r="O189" s="25">
        <f>STDEV(Calculations!D190:M190)</f>
        <v>0.11547005383792475</v>
      </c>
    </row>
    <row r="190" spans="1:15">
      <c r="A190" s="128"/>
      <c r="B190" s="9" t="str">
        <f>IF('Gene Table'!D190="","",'Gene Table'!D190)</f>
        <v>NR_003286</v>
      </c>
      <c r="C190" s="5" t="s">
        <v>1837</v>
      </c>
      <c r="D190" s="8">
        <v>23.29</v>
      </c>
      <c r="E190" s="8">
        <v>23.41</v>
      </c>
      <c r="F190" s="8">
        <v>23.43</v>
      </c>
      <c r="G190" s="8"/>
      <c r="H190" s="8"/>
      <c r="I190" s="8"/>
      <c r="J190" s="8"/>
      <c r="K190" s="8"/>
      <c r="L190" s="8"/>
      <c r="M190" s="8"/>
      <c r="N190" s="25">
        <f>AVERAGE(Calculations!D191:M191)</f>
        <v>23.376666666666665</v>
      </c>
      <c r="O190" s="25">
        <f>STDEV(Calculations!D191:M191)</f>
        <v>7.571877794400407E-2</v>
      </c>
    </row>
    <row r="191" spans="1:15">
      <c r="A191" s="128"/>
      <c r="B191" s="9" t="str">
        <f>IF('Gene Table'!D191="","",'Gene Table'!D191)</f>
        <v>RT</v>
      </c>
      <c r="C191" s="5" t="s">
        <v>1838</v>
      </c>
      <c r="D191" s="8">
        <v>21.01</v>
      </c>
      <c r="E191" s="8">
        <v>20.83</v>
      </c>
      <c r="F191" s="8">
        <v>20.93</v>
      </c>
      <c r="G191" s="8"/>
      <c r="H191" s="8"/>
      <c r="I191" s="8"/>
      <c r="J191" s="8"/>
      <c r="K191" s="8"/>
      <c r="L191" s="8"/>
      <c r="M191" s="8"/>
      <c r="N191" s="25">
        <f>AVERAGE(Calculations!D192:M192)</f>
        <v>20.923333333333336</v>
      </c>
      <c r="O191" s="25">
        <f>STDEV(Calculations!D192:M192)</f>
        <v>9.0184995056459494E-2</v>
      </c>
    </row>
    <row r="192" spans="1:15">
      <c r="A192" s="128"/>
      <c r="B192" s="9" t="str">
        <f>IF('Gene Table'!D192="","",'Gene Table'!D192)</f>
        <v>RT</v>
      </c>
      <c r="C192" s="5" t="s">
        <v>1839</v>
      </c>
      <c r="D192" s="8">
        <v>20.91</v>
      </c>
      <c r="E192" s="8">
        <v>20.72</v>
      </c>
      <c r="F192" s="8">
        <v>20.8</v>
      </c>
      <c r="G192" s="8"/>
      <c r="H192" s="8"/>
      <c r="I192" s="8"/>
      <c r="J192" s="8"/>
      <c r="K192" s="8"/>
      <c r="L192" s="8"/>
      <c r="M192" s="8"/>
      <c r="N192" s="25">
        <f>AVERAGE(Calculations!D193:M193)</f>
        <v>20.81</v>
      </c>
      <c r="O192" s="25">
        <f>STDEV(Calculations!D193:M193)</f>
        <v>9.5393920141695149E-2</v>
      </c>
    </row>
    <row r="193" spans="1:15">
      <c r="A193" s="128"/>
      <c r="B193" s="9" t="str">
        <f>IF('Gene Table'!D193="","",'Gene Table'!D193)</f>
        <v>PCR</v>
      </c>
      <c r="C193" s="5" t="s">
        <v>1840</v>
      </c>
      <c r="D193" s="8">
        <v>20.43</v>
      </c>
      <c r="E193" s="8">
        <v>20.51</v>
      </c>
      <c r="F193" s="8">
        <v>20.82</v>
      </c>
      <c r="G193" s="8"/>
      <c r="H193" s="8"/>
      <c r="I193" s="8"/>
      <c r="J193" s="8"/>
      <c r="K193" s="8"/>
      <c r="L193" s="8"/>
      <c r="M193" s="8"/>
      <c r="N193" s="25">
        <f>AVERAGE(Calculations!D194:M194)</f>
        <v>20.586666666666666</v>
      </c>
      <c r="O193" s="25">
        <f>STDEV(Calculations!D194:M194)</f>
        <v>0.20599352740658178</v>
      </c>
    </row>
    <row r="194" spans="1:15">
      <c r="A194" s="128"/>
      <c r="B194" s="9" t="str">
        <f>IF('Gene Table'!D194="","",'Gene Table'!D194)</f>
        <v>PCR</v>
      </c>
      <c r="C194" s="5" t="s">
        <v>1841</v>
      </c>
      <c r="D194" s="8">
        <v>24.2</v>
      </c>
      <c r="E194" s="8">
        <v>24.19</v>
      </c>
      <c r="F194" s="8">
        <v>24.33</v>
      </c>
      <c r="G194" s="8"/>
      <c r="H194" s="8"/>
      <c r="I194" s="8"/>
      <c r="J194" s="8"/>
      <c r="K194" s="8"/>
      <c r="L194" s="8"/>
      <c r="M194" s="8"/>
      <c r="N194" s="25">
        <f>AVERAGE(Calculations!D195:M195)</f>
        <v>24.24</v>
      </c>
      <c r="O194" s="25">
        <f>STDEV(Calculations!D195:M195)</f>
        <v>7.8102496759065332E-2</v>
      </c>
    </row>
    <row r="195" spans="1:15" ht="12.75" customHeight="1"/>
    <row r="291" ht="12.75" customHeight="1"/>
    <row r="387" ht="12.75" customHeight="1"/>
    <row r="483" ht="12.75" customHeight="1"/>
    <row r="579" ht="12.75" customHeight="1"/>
    <row r="675" ht="12.75" customHeight="1"/>
  </sheetData>
  <mergeCells count="11">
    <mergeCell ref="D1:O1"/>
    <mergeCell ref="Q7:AC7"/>
    <mergeCell ref="AB1:AB2"/>
    <mergeCell ref="AC1:AC2"/>
    <mergeCell ref="R1:AA1"/>
    <mergeCell ref="Q1:Q2"/>
    <mergeCell ref="A99:A194"/>
    <mergeCell ref="A1:A2"/>
    <mergeCell ref="A3:A98"/>
    <mergeCell ref="B1:B2"/>
    <mergeCell ref="C1:C2"/>
  </mergeCells>
  <phoneticPr fontId="5" type="noConversion"/>
  <conditionalFormatting sqref="D3:M194">
    <cfRule type="cellIs" dxfId="15" priority="1" stopIfTrue="1" operator="greaterThanOrEqual">
      <formula>35</formula>
    </cfRule>
    <cfRule type="cellIs" dxfId="14" priority="2" stopIfTrue="1" operator="equal">
      <formula>0</formula>
    </cfRule>
  </conditionalFormatting>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AC194"/>
  <sheetViews>
    <sheetView zoomScale="158" workbookViewId="0">
      <pane ySplit="2" topLeftCell="A3" activePane="bottomLeft" state="frozen"/>
      <selection pane="bottomLeft" activeCell="B1" sqref="B1:B2"/>
    </sheetView>
  </sheetViews>
  <sheetFormatPr defaultRowHeight="12.75"/>
  <cols>
    <col min="1" max="1" width="7.42578125" bestFit="1" customWidth="1"/>
    <col min="2" max="2" width="16.42578125" bestFit="1" customWidth="1"/>
    <col min="3" max="3" width="5.140625" style="2" bestFit="1" customWidth="1"/>
    <col min="4" max="15" width="6.7109375" customWidth="1"/>
    <col min="16" max="16" width="8.7109375" customWidth="1"/>
    <col min="17" max="17" width="15.7109375" customWidth="1"/>
    <col min="18" max="27" width="5.7109375" customWidth="1"/>
    <col min="28" max="29" width="6.7109375" customWidth="1"/>
  </cols>
  <sheetData>
    <row r="1" spans="1:29" ht="14.25">
      <c r="A1" s="129" t="s">
        <v>1878</v>
      </c>
      <c r="B1" s="130" t="s">
        <v>2517</v>
      </c>
      <c r="C1" s="129" t="s">
        <v>1741</v>
      </c>
      <c r="D1" s="134" t="str">
        <f>Results!E2</f>
        <v>Control Sample</v>
      </c>
      <c r="E1" s="135"/>
      <c r="F1" s="135"/>
      <c r="G1" s="135"/>
      <c r="H1" s="135"/>
      <c r="I1" s="135"/>
      <c r="J1" s="135"/>
      <c r="K1" s="135"/>
      <c r="L1" s="135"/>
      <c r="M1" s="135"/>
      <c r="N1" s="139"/>
      <c r="O1" s="140"/>
      <c r="Q1" s="137" t="s">
        <v>1875</v>
      </c>
      <c r="R1" s="134" t="s">
        <v>1870</v>
      </c>
      <c r="S1" s="135"/>
      <c r="T1" s="135"/>
      <c r="U1" s="135"/>
      <c r="V1" s="135"/>
      <c r="W1" s="135"/>
      <c r="X1" s="135"/>
      <c r="Y1" s="135"/>
      <c r="Z1" s="135"/>
      <c r="AA1" s="136"/>
      <c r="AB1" s="137" t="s">
        <v>1873</v>
      </c>
      <c r="AC1" s="137" t="s">
        <v>1854</v>
      </c>
    </row>
    <row r="2" spans="1:29">
      <c r="A2" s="129"/>
      <c r="B2" s="131"/>
      <c r="C2" s="129"/>
      <c r="D2" s="6" t="s">
        <v>1855</v>
      </c>
      <c r="E2" s="6" t="s">
        <v>1856</v>
      </c>
      <c r="F2" s="6" t="s">
        <v>1857</v>
      </c>
      <c r="G2" s="6" t="s">
        <v>1858</v>
      </c>
      <c r="H2" s="6" t="s">
        <v>1859</v>
      </c>
      <c r="I2" s="6" t="s">
        <v>1860</v>
      </c>
      <c r="J2" s="6" t="s">
        <v>1861</v>
      </c>
      <c r="K2" s="6" t="s">
        <v>1862</v>
      </c>
      <c r="L2" s="6" t="s">
        <v>1863</v>
      </c>
      <c r="M2" s="6" t="s">
        <v>1864</v>
      </c>
      <c r="N2" s="23" t="s">
        <v>1873</v>
      </c>
      <c r="O2" s="22" t="s">
        <v>1874</v>
      </c>
      <c r="Q2" s="138"/>
      <c r="R2" s="6" t="s">
        <v>1855</v>
      </c>
      <c r="S2" s="6" t="s">
        <v>1856</v>
      </c>
      <c r="T2" s="6" t="s">
        <v>1857</v>
      </c>
      <c r="U2" s="6" t="s">
        <v>1858</v>
      </c>
      <c r="V2" s="6" t="s">
        <v>1859</v>
      </c>
      <c r="W2" s="6" t="s">
        <v>1860</v>
      </c>
      <c r="X2" s="6" t="s">
        <v>1861</v>
      </c>
      <c r="Y2" s="6" t="s">
        <v>1862</v>
      </c>
      <c r="Z2" s="6" t="s">
        <v>1863</v>
      </c>
      <c r="AA2" s="6" t="s">
        <v>1864</v>
      </c>
      <c r="AB2" s="138"/>
      <c r="AC2" s="138"/>
    </row>
    <row r="3" spans="1:29">
      <c r="A3" s="128" t="str">
        <f>'Gene Table'!A3</f>
        <v>Plate 1</v>
      </c>
      <c r="B3" s="9" t="str">
        <f>IF('Gene Table'!D3="","",'Gene Table'!D3)</f>
        <v>NM_005228</v>
      </c>
      <c r="C3" s="5" t="s">
        <v>1742</v>
      </c>
      <c r="D3" s="8">
        <v>25.54</v>
      </c>
      <c r="E3" s="8">
        <v>25.46</v>
      </c>
      <c r="F3" s="8">
        <v>26.05</v>
      </c>
      <c r="G3" s="8"/>
      <c r="H3" s="8"/>
      <c r="I3" s="8"/>
      <c r="J3" s="8"/>
      <c r="K3" s="8"/>
      <c r="L3" s="8"/>
      <c r="M3" s="8"/>
      <c r="N3" s="26">
        <f>AVERAGE(Calculations!P4:Y4)</f>
        <v>25.683333333333334</v>
      </c>
      <c r="O3" s="25">
        <f>STDEV(Calculations!P4:Y4)</f>
        <v>0.32005207909567668</v>
      </c>
      <c r="Q3" s="4" t="s">
        <v>1842</v>
      </c>
      <c r="R3" s="9">
        <f t="shared" ref="R3:AA3" si="0">IF(COUNTIF(D$3:D$194, "&lt;35")=0,"",COUNTIF(D$3:D$194, "&lt;25"))</f>
        <v>24</v>
      </c>
      <c r="S3" s="9">
        <f t="shared" si="0"/>
        <v>24</v>
      </c>
      <c r="T3" s="9">
        <f t="shared" si="0"/>
        <v>24</v>
      </c>
      <c r="U3" s="9" t="str">
        <f t="shared" si="0"/>
        <v/>
      </c>
      <c r="V3" s="9" t="str">
        <f t="shared" si="0"/>
        <v/>
      </c>
      <c r="W3" s="9" t="str">
        <f t="shared" si="0"/>
        <v/>
      </c>
      <c r="X3" s="9" t="str">
        <f t="shared" si="0"/>
        <v/>
      </c>
      <c r="Y3" s="9" t="str">
        <f t="shared" si="0"/>
        <v/>
      </c>
      <c r="Z3" s="9" t="str">
        <f t="shared" si="0"/>
        <v/>
      </c>
      <c r="AA3" s="9" t="str">
        <f t="shared" si="0"/>
        <v/>
      </c>
      <c r="AB3" s="16">
        <f>AVERAGE(R3:AA3)</f>
        <v>24</v>
      </c>
      <c r="AC3" s="17">
        <f>STDEV(R3:AA3)</f>
        <v>0</v>
      </c>
    </row>
    <row r="4" spans="1:29">
      <c r="A4" s="128"/>
      <c r="B4" s="9" t="str">
        <f>IF('Gene Table'!D4="","",'Gene Table'!D4)</f>
        <v>NM_004985</v>
      </c>
      <c r="C4" s="5" t="s">
        <v>1743</v>
      </c>
      <c r="D4" s="8">
        <v>33.56</v>
      </c>
      <c r="E4" s="8">
        <v>34.04</v>
      </c>
      <c r="F4" s="8">
        <v>33.409999999999997</v>
      </c>
      <c r="G4" s="8"/>
      <c r="H4" s="8"/>
      <c r="I4" s="8"/>
      <c r="J4" s="8"/>
      <c r="K4" s="8"/>
      <c r="L4" s="8"/>
      <c r="M4" s="8"/>
      <c r="N4" s="26">
        <f>AVERAGE(Calculations!P5:Y5)</f>
        <v>33.669999999999995</v>
      </c>
      <c r="O4" s="25">
        <f>STDEV(Calculations!P5:Y5)</f>
        <v>0.32908965343858304</v>
      </c>
      <c r="Q4" s="4" t="s">
        <v>1843</v>
      </c>
      <c r="R4" s="9">
        <f t="shared" ref="R4:AA4" si="1">IF(COUNTIF(D$3:D$194,"&lt;35")=0,"",COUNTIF(D$3:D$194,"&lt;30")-R3)</f>
        <v>112</v>
      </c>
      <c r="S4" s="9">
        <f t="shared" si="1"/>
        <v>114</v>
      </c>
      <c r="T4" s="9">
        <f t="shared" si="1"/>
        <v>110</v>
      </c>
      <c r="U4" s="9" t="str">
        <f t="shared" si="1"/>
        <v/>
      </c>
      <c r="V4" s="9" t="str">
        <f t="shared" si="1"/>
        <v/>
      </c>
      <c r="W4" s="9" t="str">
        <f t="shared" si="1"/>
        <v/>
      </c>
      <c r="X4" s="9" t="str">
        <f t="shared" si="1"/>
        <v/>
      </c>
      <c r="Y4" s="9" t="str">
        <f t="shared" si="1"/>
        <v/>
      </c>
      <c r="Z4" s="9" t="str">
        <f t="shared" si="1"/>
        <v/>
      </c>
      <c r="AA4" s="9" t="str">
        <f t="shared" si="1"/>
        <v/>
      </c>
      <c r="AB4" s="16">
        <f>AVERAGE(R4:AA4)</f>
        <v>112</v>
      </c>
      <c r="AC4" s="17">
        <f>STDEV(R4:AA4)</f>
        <v>2</v>
      </c>
    </row>
    <row r="5" spans="1:29">
      <c r="A5" s="128"/>
      <c r="B5" s="9" t="str">
        <f>IF('Gene Table'!D5="","",'Gene Table'!D5)</f>
        <v>NM_000546</v>
      </c>
      <c r="C5" s="5" t="s">
        <v>1744</v>
      </c>
      <c r="D5" s="8">
        <v>30.86</v>
      </c>
      <c r="E5" s="8">
        <v>31.17</v>
      </c>
      <c r="F5" s="8">
        <v>31.26</v>
      </c>
      <c r="G5" s="8"/>
      <c r="H5" s="8"/>
      <c r="I5" s="8"/>
      <c r="J5" s="8"/>
      <c r="K5" s="8"/>
      <c r="L5" s="8"/>
      <c r="M5" s="8"/>
      <c r="N5" s="26">
        <f>AVERAGE(Calculations!P6:Y6)</f>
        <v>31.096666666666668</v>
      </c>
      <c r="O5" s="25">
        <f>STDEV(Calculations!P6:Y6)</f>
        <v>0.20984120980719106</v>
      </c>
      <c r="Q5" s="4" t="s">
        <v>1844</v>
      </c>
      <c r="R5" s="9">
        <f t="shared" ref="R5:AA5" si="2">IF(COUNTIF(D$3:D$194, "&lt;35")=0,"",COUNTIF(D$3:D$194, "&lt;35")-SUM(R3:R4))</f>
        <v>43</v>
      </c>
      <c r="S5" s="9">
        <f t="shared" si="2"/>
        <v>38</v>
      </c>
      <c r="T5" s="9">
        <f t="shared" si="2"/>
        <v>40</v>
      </c>
      <c r="U5" s="9" t="str">
        <f t="shared" si="2"/>
        <v/>
      </c>
      <c r="V5" s="9" t="str">
        <f t="shared" si="2"/>
        <v/>
      </c>
      <c r="W5" s="9" t="str">
        <f t="shared" si="2"/>
        <v/>
      </c>
      <c r="X5" s="9" t="str">
        <f t="shared" si="2"/>
        <v/>
      </c>
      <c r="Y5" s="9" t="str">
        <f t="shared" si="2"/>
        <v/>
      </c>
      <c r="Z5" s="9" t="str">
        <f t="shared" si="2"/>
        <v/>
      </c>
      <c r="AA5" s="9" t="str">
        <f t="shared" si="2"/>
        <v/>
      </c>
      <c r="AB5" s="16">
        <f>AVERAGE(R5:AA5)</f>
        <v>40.333333333333336</v>
      </c>
      <c r="AC5" s="17">
        <f>STDEV(R5:AA5)</f>
        <v>2.5166114784236133</v>
      </c>
    </row>
    <row r="6" spans="1:29">
      <c r="A6" s="128"/>
      <c r="B6" s="9" t="str">
        <f>IF('Gene Table'!D6="","",'Gene Table'!D6)</f>
        <v>NM_005957</v>
      </c>
      <c r="C6" s="5" t="s">
        <v>1745</v>
      </c>
      <c r="D6" s="8">
        <v>28.55</v>
      </c>
      <c r="E6" s="8">
        <v>29</v>
      </c>
      <c r="F6" s="8">
        <v>29.24</v>
      </c>
      <c r="G6" s="8"/>
      <c r="H6" s="8"/>
      <c r="I6" s="8"/>
      <c r="J6" s="8"/>
      <c r="K6" s="8"/>
      <c r="L6" s="8"/>
      <c r="M6" s="8"/>
      <c r="N6" s="26">
        <f>AVERAGE(Calculations!P7:Y7)</f>
        <v>28.929999999999996</v>
      </c>
      <c r="O6" s="25">
        <f>STDEV(Calculations!P7:Y7)</f>
        <v>0.35028559776323942</v>
      </c>
      <c r="Q6" s="4" t="s">
        <v>352</v>
      </c>
      <c r="R6" s="9">
        <f t="shared" ref="R6:AA6" si="3">IF(COUNTIF(D$3:D$194,"&lt;40")=0,"",COUNTIF(D$3:D$194,"N/A")+COUNTBLANK(D$3:D$194)+COUNTIF(D$3:D$194,"&gt;=35")+COUNTIF(D$3:D$194,"=0")+COUNTIF(D$3:D$194,"Undetermined"))</f>
        <v>13</v>
      </c>
      <c r="S6" s="9">
        <f t="shared" si="3"/>
        <v>16</v>
      </c>
      <c r="T6" s="9">
        <f t="shared" si="3"/>
        <v>18</v>
      </c>
      <c r="U6" s="9" t="str">
        <f t="shared" si="3"/>
        <v/>
      </c>
      <c r="V6" s="9" t="str">
        <f t="shared" si="3"/>
        <v/>
      </c>
      <c r="W6" s="9" t="str">
        <f t="shared" si="3"/>
        <v/>
      </c>
      <c r="X6" s="9" t="str">
        <f t="shared" si="3"/>
        <v/>
      </c>
      <c r="Y6" s="9" t="str">
        <f t="shared" si="3"/>
        <v/>
      </c>
      <c r="Z6" s="9" t="str">
        <f t="shared" si="3"/>
        <v/>
      </c>
      <c r="AA6" s="9" t="str">
        <f t="shared" si="3"/>
        <v/>
      </c>
      <c r="AB6" s="16">
        <f>AVERAGE(R6:AA6)</f>
        <v>15.666666666666666</v>
      </c>
      <c r="AC6" s="17">
        <f>STDEV(R6:AA6)</f>
        <v>2.5166114784235796</v>
      </c>
    </row>
    <row r="7" spans="1:29" ht="14.25">
      <c r="A7" s="128"/>
      <c r="B7" s="9" t="str">
        <f>IF('Gene Table'!D7="","",'Gene Table'!D7)</f>
        <v>NM_000038</v>
      </c>
      <c r="C7" s="5" t="s">
        <v>1746</v>
      </c>
      <c r="D7" s="8">
        <v>26.1</v>
      </c>
      <c r="E7" s="8">
        <v>26.1</v>
      </c>
      <c r="F7" s="8">
        <v>26.28</v>
      </c>
      <c r="G7" s="8"/>
      <c r="H7" s="8"/>
      <c r="I7" s="8"/>
      <c r="J7" s="8"/>
      <c r="K7" s="8"/>
      <c r="L7" s="8"/>
      <c r="M7" s="8"/>
      <c r="N7" s="26">
        <f>AVERAGE(Calculations!P8:Y8)</f>
        <v>26.16</v>
      </c>
      <c r="O7" s="25">
        <f>STDEV(Calculations!P8:Y8)</f>
        <v>0.10392304845413247</v>
      </c>
      <c r="Q7" s="134" t="s">
        <v>1871</v>
      </c>
      <c r="R7" s="135"/>
      <c r="S7" s="135"/>
      <c r="T7" s="135"/>
      <c r="U7" s="135"/>
      <c r="V7" s="135"/>
      <c r="W7" s="135"/>
      <c r="X7" s="135"/>
      <c r="Y7" s="135"/>
      <c r="Z7" s="135"/>
      <c r="AA7" s="135"/>
      <c r="AB7" s="135"/>
      <c r="AC7" s="136"/>
    </row>
    <row r="8" spans="1:29">
      <c r="A8" s="128"/>
      <c r="B8" s="9" t="str">
        <f>IF('Gene Table'!D8="","",'Gene Table'!D8)</f>
        <v>NM_004333</v>
      </c>
      <c r="C8" s="5" t="s">
        <v>1747</v>
      </c>
      <c r="D8" s="8">
        <v>32.01</v>
      </c>
      <c r="E8" s="8">
        <v>32.33</v>
      </c>
      <c r="F8" s="8">
        <v>32.700000000000003</v>
      </c>
      <c r="G8" s="8"/>
      <c r="H8" s="8"/>
      <c r="I8" s="8"/>
      <c r="J8" s="8"/>
      <c r="K8" s="8"/>
      <c r="L8" s="8"/>
      <c r="M8" s="8"/>
      <c r="N8" s="26">
        <f>AVERAGE(Calculations!P9:Y9)</f>
        <v>32.346666666666671</v>
      </c>
      <c r="O8" s="25">
        <f>STDEV(Calculations!P9:Y9)</f>
        <v>0.34530180036148972</v>
      </c>
      <c r="Q8" s="4" t="s">
        <v>1842</v>
      </c>
      <c r="R8" s="14">
        <f t="shared" ref="R8:AB8" si="4">IF(R3="","",R3/SUM(R$3:R$6))</f>
        <v>0.125</v>
      </c>
      <c r="S8" s="14">
        <f t="shared" si="4"/>
        <v>0.125</v>
      </c>
      <c r="T8" s="14">
        <f t="shared" si="4"/>
        <v>0.125</v>
      </c>
      <c r="U8" s="14" t="str">
        <f t="shared" si="4"/>
        <v/>
      </c>
      <c r="V8" s="14" t="str">
        <f t="shared" si="4"/>
        <v/>
      </c>
      <c r="W8" s="14" t="str">
        <f t="shared" si="4"/>
        <v/>
      </c>
      <c r="X8" s="14" t="str">
        <f t="shared" si="4"/>
        <v/>
      </c>
      <c r="Y8" s="14" t="str">
        <f t="shared" si="4"/>
        <v/>
      </c>
      <c r="Z8" s="14" t="str">
        <f t="shared" si="4"/>
        <v/>
      </c>
      <c r="AA8" s="15" t="str">
        <f t="shared" si="4"/>
        <v/>
      </c>
      <c r="AB8" s="18">
        <f t="shared" si="4"/>
        <v>0.125</v>
      </c>
      <c r="AC8" s="18">
        <f>STDEV(R8:AA8)</f>
        <v>0</v>
      </c>
    </row>
    <row r="9" spans="1:29">
      <c r="A9" s="128"/>
      <c r="B9" s="9" t="str">
        <f>IF('Gene Table'!D9="","",'Gene Table'!D9)</f>
        <v>NM_006297</v>
      </c>
      <c r="C9" s="5" t="s">
        <v>1748</v>
      </c>
      <c r="D9" s="8">
        <v>26.27</v>
      </c>
      <c r="E9" s="8">
        <v>26.37</v>
      </c>
      <c r="F9" s="8">
        <v>26.38</v>
      </c>
      <c r="G9" s="8"/>
      <c r="H9" s="8"/>
      <c r="I9" s="8"/>
      <c r="J9" s="8"/>
      <c r="K9" s="8"/>
      <c r="L9" s="8"/>
      <c r="M9" s="8"/>
      <c r="N9" s="26">
        <f>AVERAGE(Calculations!P10:Y10)</f>
        <v>26.34</v>
      </c>
      <c r="O9" s="25">
        <f>STDEV(Calculations!P10:Y10)</f>
        <v>6.0827625302982365E-2</v>
      </c>
      <c r="Q9" s="4" t="s">
        <v>1843</v>
      </c>
      <c r="R9" s="14">
        <f t="shared" ref="R9:AB9" si="5">IF(R4="","",R4/SUM(R$3:R$6))</f>
        <v>0.58333333333333337</v>
      </c>
      <c r="S9" s="14">
        <f t="shared" si="5"/>
        <v>0.59375</v>
      </c>
      <c r="T9" s="14">
        <f t="shared" si="5"/>
        <v>0.57291666666666663</v>
      </c>
      <c r="U9" s="14" t="str">
        <f t="shared" si="5"/>
        <v/>
      </c>
      <c r="V9" s="14" t="str">
        <f t="shared" si="5"/>
        <v/>
      </c>
      <c r="W9" s="14" t="str">
        <f t="shared" si="5"/>
        <v/>
      </c>
      <c r="X9" s="14" t="str">
        <f t="shared" si="5"/>
        <v/>
      </c>
      <c r="Y9" s="14" t="str">
        <f t="shared" si="5"/>
        <v/>
      </c>
      <c r="Z9" s="14" t="str">
        <f t="shared" si="5"/>
        <v/>
      </c>
      <c r="AA9" s="15" t="str">
        <f t="shared" si="5"/>
        <v/>
      </c>
      <c r="AB9" s="18">
        <f t="shared" si="5"/>
        <v>0.58333333333333337</v>
      </c>
      <c r="AC9" s="18">
        <f>STDEV(R9:AA9)</f>
        <v>1.0416666666666685E-2</v>
      </c>
    </row>
    <row r="10" spans="1:29">
      <c r="A10" s="128"/>
      <c r="B10" s="9" t="str">
        <f>IF('Gene Table'!D10="","",'Gene Table'!D10)</f>
        <v>NM_000400</v>
      </c>
      <c r="C10" s="5" t="s">
        <v>1749</v>
      </c>
      <c r="D10" s="8">
        <v>30.02</v>
      </c>
      <c r="E10" s="8">
        <v>29.96</v>
      </c>
      <c r="F10" s="8">
        <v>30.23</v>
      </c>
      <c r="G10" s="8"/>
      <c r="H10" s="8"/>
      <c r="I10" s="8"/>
      <c r="J10" s="8"/>
      <c r="K10" s="8"/>
      <c r="L10" s="8"/>
      <c r="M10" s="8"/>
      <c r="N10" s="26">
        <f>AVERAGE(Calculations!P11:Y11)</f>
        <v>30.070000000000004</v>
      </c>
      <c r="O10" s="25">
        <f>STDEV(Calculations!P11:Y11)</f>
        <v>0.14177446878757824</v>
      </c>
      <c r="Q10" s="4" t="s">
        <v>1844</v>
      </c>
      <c r="R10" s="14">
        <f t="shared" ref="R10:AB10" si="6">IF(R5="","",R5/SUM(R$3:R$6))</f>
        <v>0.22395833333333334</v>
      </c>
      <c r="S10" s="14">
        <f t="shared" si="6"/>
        <v>0.19791666666666666</v>
      </c>
      <c r="T10" s="14">
        <f t="shared" si="6"/>
        <v>0.20833333333333334</v>
      </c>
      <c r="U10" s="14" t="str">
        <f t="shared" si="6"/>
        <v/>
      </c>
      <c r="V10" s="14" t="str">
        <f t="shared" si="6"/>
        <v/>
      </c>
      <c r="W10" s="14" t="str">
        <f t="shared" si="6"/>
        <v/>
      </c>
      <c r="X10" s="14" t="str">
        <f t="shared" si="6"/>
        <v/>
      </c>
      <c r="Y10" s="14" t="str">
        <f t="shared" si="6"/>
        <v/>
      </c>
      <c r="Z10" s="14" t="str">
        <f t="shared" si="6"/>
        <v/>
      </c>
      <c r="AA10" s="15" t="str">
        <f t="shared" si="6"/>
        <v/>
      </c>
      <c r="AB10" s="18">
        <f t="shared" si="6"/>
        <v>0.21006944444444445</v>
      </c>
      <c r="AC10" s="18">
        <f>STDEV(R10:AA10)</f>
        <v>1.3107351450122838E-2</v>
      </c>
    </row>
    <row r="11" spans="1:29">
      <c r="A11" s="128"/>
      <c r="B11" s="9" t="str">
        <f>IF('Gene Table'!D11="","",'Gene Table'!D11)</f>
        <v>NM_000576</v>
      </c>
      <c r="C11" s="5" t="s">
        <v>1750</v>
      </c>
      <c r="D11" s="8">
        <v>27.93</v>
      </c>
      <c r="E11" s="8">
        <v>28.37</v>
      </c>
      <c r="F11" s="8">
        <v>28.61</v>
      </c>
      <c r="G11" s="8"/>
      <c r="H11" s="8"/>
      <c r="I11" s="8"/>
      <c r="J11" s="8"/>
      <c r="K11" s="8"/>
      <c r="L11" s="8"/>
      <c r="M11" s="8"/>
      <c r="N11" s="26">
        <f>AVERAGE(Calculations!P12:Y12)</f>
        <v>28.303333333333331</v>
      </c>
      <c r="O11" s="25">
        <f>STDEV(Calculations!P12:Y12)</f>
        <v>0.34486712417018844</v>
      </c>
      <c r="Q11" s="4" t="s">
        <v>352</v>
      </c>
      <c r="R11" s="14">
        <f t="shared" ref="R11:AB11" si="7">IF(R6="","",R6/SUM(R$3:R$6))</f>
        <v>6.7708333333333329E-2</v>
      </c>
      <c r="S11" s="14">
        <f t="shared" si="7"/>
        <v>8.3333333333333329E-2</v>
      </c>
      <c r="T11" s="14">
        <f t="shared" si="7"/>
        <v>9.375E-2</v>
      </c>
      <c r="U11" s="14" t="str">
        <f t="shared" si="7"/>
        <v/>
      </c>
      <c r="V11" s="14" t="str">
        <f t="shared" si="7"/>
        <v/>
      </c>
      <c r="W11" s="14" t="str">
        <f t="shared" si="7"/>
        <v/>
      </c>
      <c r="X11" s="14" t="str">
        <f t="shared" si="7"/>
        <v/>
      </c>
      <c r="Y11" s="14" t="str">
        <f t="shared" si="7"/>
        <v/>
      </c>
      <c r="Z11" s="14" t="str">
        <f t="shared" si="7"/>
        <v/>
      </c>
      <c r="AA11" s="15" t="str">
        <f t="shared" si="7"/>
        <v/>
      </c>
      <c r="AB11" s="18">
        <f t="shared" si="7"/>
        <v>8.1597222222222224E-2</v>
      </c>
      <c r="AC11" s="18">
        <f>STDEV(R11:AA11)</f>
        <v>1.3107351450122817E-2</v>
      </c>
    </row>
    <row r="12" spans="1:29">
      <c r="A12" s="128"/>
      <c r="B12" s="9" t="str">
        <f>IF('Gene Table'!D12="","",'Gene Table'!D12)</f>
        <v>NM_000963</v>
      </c>
      <c r="C12" s="5" t="s">
        <v>1751</v>
      </c>
      <c r="D12" s="8">
        <v>33.590000000000003</v>
      </c>
      <c r="E12" s="8">
        <v>33.97</v>
      </c>
      <c r="F12" s="8">
        <v>33.49</v>
      </c>
      <c r="G12" s="8"/>
      <c r="H12" s="8"/>
      <c r="I12" s="8"/>
      <c r="J12" s="8"/>
      <c r="K12" s="8"/>
      <c r="L12" s="8"/>
      <c r="M12" s="8"/>
      <c r="N12" s="26">
        <f>AVERAGE(Calculations!P13:Y13)</f>
        <v>33.683333333333337</v>
      </c>
      <c r="O12" s="25">
        <f>STDEV(Calculations!P13:Y13)</f>
        <v>0.25324559884200859</v>
      </c>
    </row>
    <row r="13" spans="1:29">
      <c r="A13" s="128"/>
      <c r="B13" s="9" t="str">
        <f>IF('Gene Table'!D13="","",'Gene Table'!D13)</f>
        <v>NM_000499</v>
      </c>
      <c r="C13" s="5" t="s">
        <v>1752</v>
      </c>
      <c r="D13" s="8">
        <v>31.81</v>
      </c>
      <c r="E13" s="8">
        <v>31.96</v>
      </c>
      <c r="F13" s="8">
        <v>31.83</v>
      </c>
      <c r="G13" s="8"/>
      <c r="H13" s="8"/>
      <c r="I13" s="8"/>
      <c r="J13" s="8"/>
      <c r="K13" s="8"/>
      <c r="L13" s="8"/>
      <c r="M13" s="8"/>
      <c r="N13" s="26">
        <f>AVERAGE(Calculations!P14:Y14)</f>
        <v>31.866666666666664</v>
      </c>
      <c r="O13" s="25">
        <f>STDEV(Calculations!P14:Y14)</f>
        <v>8.1445278152472086E-2</v>
      </c>
    </row>
    <row r="14" spans="1:29">
      <c r="A14" s="128"/>
      <c r="B14" s="9" t="str">
        <f>IF('Gene Table'!D14="","",'Gene Table'!D14)</f>
        <v>NM_001071</v>
      </c>
      <c r="C14" s="5" t="s">
        <v>1753</v>
      </c>
      <c r="D14" s="8">
        <v>31.85</v>
      </c>
      <c r="E14" s="8">
        <v>31.97</v>
      </c>
      <c r="F14" s="8">
        <v>31.82</v>
      </c>
      <c r="G14" s="8"/>
      <c r="H14" s="8"/>
      <c r="I14" s="8"/>
      <c r="J14" s="8"/>
      <c r="K14" s="8"/>
      <c r="L14" s="8"/>
      <c r="M14" s="8"/>
      <c r="N14" s="26">
        <f>AVERAGE(Calculations!P15:Y15)</f>
        <v>31.88</v>
      </c>
      <c r="O14" s="25">
        <f>STDEV(Calculations!P15:Y15)</f>
        <v>7.9372539331936706E-2</v>
      </c>
    </row>
    <row r="15" spans="1:29">
      <c r="A15" s="128"/>
      <c r="B15" s="9" t="str">
        <f>IF('Gene Table'!D15="","",'Gene Table'!D15)</f>
        <v>NM_002542</v>
      </c>
      <c r="C15" s="5" t="s">
        <v>1754</v>
      </c>
      <c r="D15" s="8">
        <v>31.36</v>
      </c>
      <c r="E15" s="8">
        <v>31.73</v>
      </c>
      <c r="F15" s="8">
        <v>31.76</v>
      </c>
      <c r="G15" s="8"/>
      <c r="H15" s="8"/>
      <c r="I15" s="8"/>
      <c r="J15" s="8"/>
      <c r="K15" s="8"/>
      <c r="L15" s="8"/>
      <c r="M15" s="8"/>
      <c r="N15" s="26">
        <f>AVERAGE(Calculations!P16:Y16)</f>
        <v>31.616666666666671</v>
      </c>
      <c r="O15" s="25">
        <f>STDEV(Calculations!P16:Y16)</f>
        <v>0.2227853974861834</v>
      </c>
    </row>
    <row r="16" spans="1:29">
      <c r="A16" s="128"/>
      <c r="B16" s="9" t="str">
        <f>IF('Gene Table'!D16="","",'Gene Table'!D16)</f>
        <v>NM_000376</v>
      </c>
      <c r="C16" s="5" t="s">
        <v>1755</v>
      </c>
      <c r="D16" s="8">
        <v>29.46</v>
      </c>
      <c r="E16" s="8">
        <v>29.52</v>
      </c>
      <c r="F16" s="8">
        <v>29.53</v>
      </c>
      <c r="G16" s="8"/>
      <c r="H16" s="8"/>
      <c r="I16" s="8"/>
      <c r="J16" s="8"/>
      <c r="K16" s="8"/>
      <c r="L16" s="8"/>
      <c r="M16" s="8"/>
      <c r="N16" s="26">
        <f>AVERAGE(Calculations!P17:Y17)</f>
        <v>29.503333333333334</v>
      </c>
      <c r="O16" s="25">
        <f>STDEV(Calculations!P17:Y17)</f>
        <v>3.7859388972001647E-2</v>
      </c>
    </row>
    <row r="17" spans="1:15">
      <c r="A17" s="128"/>
      <c r="B17" s="9" t="str">
        <f>IF('Gene Table'!D17="","",'Gene Table'!D17)</f>
        <v>NM_000577</v>
      </c>
      <c r="C17" s="5" t="s">
        <v>1756</v>
      </c>
      <c r="D17" s="8">
        <v>30.18</v>
      </c>
      <c r="E17" s="8">
        <v>30.38</v>
      </c>
      <c r="F17" s="8">
        <v>30.68</v>
      </c>
      <c r="G17" s="8"/>
      <c r="H17" s="8"/>
      <c r="I17" s="8"/>
      <c r="J17" s="8"/>
      <c r="K17" s="8"/>
      <c r="L17" s="8"/>
      <c r="M17" s="8"/>
      <c r="N17" s="26">
        <f>AVERAGE(Calculations!P18:Y18)</f>
        <v>30.413333333333338</v>
      </c>
      <c r="O17" s="25">
        <f>STDEV(Calculations!P18:Y18)</f>
        <v>0.25166114784179211</v>
      </c>
    </row>
    <row r="18" spans="1:15">
      <c r="A18" s="128"/>
      <c r="B18" s="9" t="str">
        <f>IF('Gene Table'!D18="","",'Gene Table'!D18)</f>
        <v>NM_000572</v>
      </c>
      <c r="C18" s="5" t="s">
        <v>1757</v>
      </c>
      <c r="D18" s="8">
        <v>28.29</v>
      </c>
      <c r="E18" s="8">
        <v>28.44</v>
      </c>
      <c r="F18" s="8">
        <v>28.68</v>
      </c>
      <c r="G18" s="8"/>
      <c r="H18" s="8"/>
      <c r="I18" s="8"/>
      <c r="J18" s="8"/>
      <c r="K18" s="8"/>
      <c r="L18" s="8"/>
      <c r="M18" s="8"/>
      <c r="N18" s="26">
        <f>AVERAGE(Calculations!P19:Y19)</f>
        <v>28.47</v>
      </c>
      <c r="O18" s="25">
        <f>STDEV(Calculations!P19:Y19)</f>
        <v>0.19672315572921906</v>
      </c>
    </row>
    <row r="19" spans="1:15">
      <c r="A19" s="128"/>
      <c r="B19" s="9" t="str">
        <f>IF('Gene Table'!D19="","",'Gene Table'!D19)</f>
        <v>NM_000015</v>
      </c>
      <c r="C19" s="5" t="s">
        <v>1758</v>
      </c>
      <c r="D19" s="8">
        <v>34.200000000000003</v>
      </c>
      <c r="E19" s="8">
        <v>34.06</v>
      </c>
      <c r="F19" s="8">
        <v>34.04</v>
      </c>
      <c r="G19" s="8"/>
      <c r="H19" s="8"/>
      <c r="I19" s="8"/>
      <c r="J19" s="8"/>
      <c r="K19" s="8"/>
      <c r="L19" s="8"/>
      <c r="M19" s="8"/>
      <c r="N19" s="26">
        <f>AVERAGE(Calculations!P20:Y20)</f>
        <v>34.1</v>
      </c>
      <c r="O19" s="25">
        <f>STDEV(Calculations!P20:Y20)</f>
        <v>8.7177978870814868E-2</v>
      </c>
    </row>
    <row r="20" spans="1:15">
      <c r="A20" s="128"/>
      <c r="B20" s="9" t="str">
        <f>IF('Gene Table'!D20="","",'Gene Table'!D20)</f>
        <v>NM_005432</v>
      </c>
      <c r="C20" s="5" t="s">
        <v>1759</v>
      </c>
      <c r="D20" s="8">
        <v>26.28</v>
      </c>
      <c r="E20" s="8">
        <v>26.33</v>
      </c>
      <c r="F20" s="8">
        <v>26.52</v>
      </c>
      <c r="G20" s="8"/>
      <c r="H20" s="8"/>
      <c r="I20" s="8"/>
      <c r="J20" s="8"/>
      <c r="K20" s="8"/>
      <c r="L20" s="8"/>
      <c r="M20" s="8"/>
      <c r="N20" s="26">
        <f>AVERAGE(Calculations!P21:Y21)</f>
        <v>26.376666666666665</v>
      </c>
      <c r="O20" s="25">
        <f>STDEV(Calculations!P21:Y21)</f>
        <v>0.1266227994214835</v>
      </c>
    </row>
    <row r="21" spans="1:15">
      <c r="A21" s="128"/>
      <c r="B21" s="9" t="str">
        <f>IF('Gene Table'!D21="","",'Gene Table'!D21)</f>
        <v>NM_000251</v>
      </c>
      <c r="C21" s="5" t="s">
        <v>1760</v>
      </c>
      <c r="D21" s="8">
        <v>30.49</v>
      </c>
      <c r="E21" s="8">
        <v>30.34</v>
      </c>
      <c r="F21" s="8">
        <v>30.31</v>
      </c>
      <c r="G21" s="8"/>
      <c r="H21" s="8"/>
      <c r="I21" s="8"/>
      <c r="J21" s="8"/>
      <c r="K21" s="8"/>
      <c r="L21" s="8"/>
      <c r="M21" s="8"/>
      <c r="N21" s="26">
        <f>AVERAGE(Calculations!P22:Y22)</f>
        <v>30.38</v>
      </c>
      <c r="O21" s="25">
        <f>STDEV(Calculations!P22:Y22)</f>
        <v>9.6436507609929153E-2</v>
      </c>
    </row>
    <row r="22" spans="1:15">
      <c r="A22" s="128"/>
      <c r="B22" s="9" t="str">
        <f>IF('Gene Table'!D22="","",'Gene Table'!D22)</f>
        <v>NM_000249</v>
      </c>
      <c r="C22" s="5" t="s">
        <v>1761</v>
      </c>
      <c r="D22" s="8">
        <v>25.46</v>
      </c>
      <c r="E22" s="8">
        <v>25.7</v>
      </c>
      <c r="F22" s="8">
        <v>25.79</v>
      </c>
      <c r="G22" s="8"/>
      <c r="H22" s="8"/>
      <c r="I22" s="8"/>
      <c r="J22" s="8"/>
      <c r="K22" s="8"/>
      <c r="L22" s="8"/>
      <c r="M22" s="8"/>
      <c r="N22" s="26">
        <f>AVERAGE(Calculations!P23:Y23)</f>
        <v>25.649999999999995</v>
      </c>
      <c r="O22" s="25">
        <f>STDEV(Calculations!P23:Y23)</f>
        <v>0.17058722109356847</v>
      </c>
    </row>
    <row r="23" spans="1:15">
      <c r="A23" s="128"/>
      <c r="B23" s="9" t="str">
        <f>IF('Gene Table'!D23="","",'Gene Table'!D23)</f>
        <v>NM_000584</v>
      </c>
      <c r="C23" s="5" t="s">
        <v>1762</v>
      </c>
      <c r="D23" s="8">
        <v>29.8</v>
      </c>
      <c r="E23" s="8">
        <v>29.94</v>
      </c>
      <c r="F23" s="8">
        <v>30.28</v>
      </c>
      <c r="G23" s="8"/>
      <c r="H23" s="8"/>
      <c r="I23" s="8"/>
      <c r="J23" s="8"/>
      <c r="K23" s="8"/>
      <c r="L23" s="8"/>
      <c r="M23" s="8"/>
      <c r="N23" s="26">
        <f>AVERAGE(Calculations!P24:Y24)</f>
        <v>30.006666666666671</v>
      </c>
      <c r="O23" s="25">
        <f>STDEV(Calculations!P24:Y24)</f>
        <v>0.24684678108690963</v>
      </c>
    </row>
    <row r="24" spans="1:15">
      <c r="A24" s="128"/>
      <c r="B24" s="9" t="str">
        <f>IF('Gene Table'!D24="","",'Gene Table'!D24)</f>
        <v>NM_000594</v>
      </c>
      <c r="C24" s="5" t="s">
        <v>1763</v>
      </c>
      <c r="D24" s="8">
        <v>32.909999999999997</v>
      </c>
      <c r="E24" s="8" t="s">
        <v>1772</v>
      </c>
      <c r="F24" s="8">
        <v>33.340000000000003</v>
      </c>
      <c r="G24" s="8"/>
      <c r="H24" s="8"/>
      <c r="I24" s="8"/>
      <c r="J24" s="8"/>
      <c r="K24" s="8"/>
      <c r="L24" s="8"/>
      <c r="M24" s="8"/>
      <c r="N24" s="26">
        <f>AVERAGE(Calculations!P25:Y25)</f>
        <v>33.75</v>
      </c>
      <c r="O24" s="25">
        <f>STDEV(Calculations!P25:Y25)</f>
        <v>1.1036756769992815</v>
      </c>
    </row>
    <row r="25" spans="1:15">
      <c r="A25" s="128"/>
      <c r="B25" s="9" t="str">
        <f>IF('Gene Table'!D25="","",'Gene Table'!D25)</f>
        <v>NM_000660</v>
      </c>
      <c r="C25" s="5" t="s">
        <v>1764</v>
      </c>
      <c r="D25" s="8">
        <v>27.02</v>
      </c>
      <c r="E25" s="8">
        <v>27.25</v>
      </c>
      <c r="F25" s="8">
        <v>27.3</v>
      </c>
      <c r="G25" s="8"/>
      <c r="H25" s="8"/>
      <c r="I25" s="8"/>
      <c r="J25" s="8"/>
      <c r="K25" s="8"/>
      <c r="L25" s="8"/>
      <c r="M25" s="8"/>
      <c r="N25" s="26">
        <f>AVERAGE(Calculations!P26:Y26)</f>
        <v>27.189999999999998</v>
      </c>
      <c r="O25" s="25">
        <f>STDEV(Calculations!P26:Y26)</f>
        <v>0.1493318452306813</v>
      </c>
    </row>
    <row r="26" spans="1:15">
      <c r="A26" s="128"/>
      <c r="B26" s="9" t="str">
        <f>IF('Gene Table'!D26="","",'Gene Table'!D26)</f>
        <v>NM_000059</v>
      </c>
      <c r="C26" s="5" t="s">
        <v>1765</v>
      </c>
      <c r="D26" s="8">
        <v>29.16</v>
      </c>
      <c r="E26" s="8">
        <v>29.32</v>
      </c>
      <c r="F26" s="8">
        <v>29.35</v>
      </c>
      <c r="G26" s="8"/>
      <c r="H26" s="8"/>
      <c r="I26" s="8"/>
      <c r="J26" s="8"/>
      <c r="K26" s="8"/>
      <c r="L26" s="8"/>
      <c r="M26" s="8"/>
      <c r="N26" s="26">
        <f>AVERAGE(Calculations!P27:Y27)</f>
        <v>29.276666666666671</v>
      </c>
      <c r="O26" s="25">
        <f>STDEV(Calculations!P27:Y27)</f>
        <v>0.10214368964029757</v>
      </c>
    </row>
    <row r="27" spans="1:15">
      <c r="A27" s="128"/>
      <c r="B27" s="9" t="str">
        <f>IF('Gene Table'!D27="","",'Gene Table'!D27)</f>
        <v>NM_005037</v>
      </c>
      <c r="C27" s="5" t="s">
        <v>1766</v>
      </c>
      <c r="D27" s="8">
        <v>34.26</v>
      </c>
      <c r="E27" s="8">
        <v>34.33</v>
      </c>
      <c r="F27" s="8">
        <v>35.08</v>
      </c>
      <c r="G27" s="8"/>
      <c r="H27" s="8"/>
      <c r="I27" s="8"/>
      <c r="J27" s="8"/>
      <c r="K27" s="8"/>
      <c r="L27" s="8"/>
      <c r="M27" s="8"/>
      <c r="N27" s="26">
        <f>AVERAGE(Calculations!P28:Y28)</f>
        <v>34.53</v>
      </c>
      <c r="O27" s="25">
        <f>STDEV(Calculations!P28:Y28)</f>
        <v>0.40853396431595995</v>
      </c>
    </row>
    <row r="28" spans="1:15">
      <c r="A28" s="128"/>
      <c r="B28" s="9" t="str">
        <f>IF('Gene Table'!D28="","",'Gene Table'!D28)</f>
        <v>NM_006218</v>
      </c>
      <c r="C28" s="5" t="s">
        <v>1767</v>
      </c>
      <c r="D28" s="8">
        <v>24.44</v>
      </c>
      <c r="E28" s="8">
        <v>24.36</v>
      </c>
      <c r="F28" s="8">
        <v>24.72</v>
      </c>
      <c r="G28" s="8"/>
      <c r="H28" s="8"/>
      <c r="I28" s="8"/>
      <c r="J28" s="8"/>
      <c r="K28" s="8"/>
      <c r="L28" s="8"/>
      <c r="M28" s="8"/>
      <c r="N28" s="26">
        <f>AVERAGE(Calculations!P29:Y29)</f>
        <v>24.506666666666664</v>
      </c>
      <c r="O28" s="25">
        <f>STDEV(Calculations!P29:Y29)</f>
        <v>0.18903262504993418</v>
      </c>
    </row>
    <row r="29" spans="1:15">
      <c r="A29" s="128"/>
      <c r="B29" s="9" t="str">
        <f>IF('Gene Table'!D29="","",'Gene Table'!D29)</f>
        <v>NM_000254</v>
      </c>
      <c r="C29" s="5" t="s">
        <v>1768</v>
      </c>
      <c r="D29" s="8">
        <v>32.81</v>
      </c>
      <c r="E29" s="8">
        <v>32.520000000000003</v>
      </c>
      <c r="F29" s="8">
        <v>32.479999999999997</v>
      </c>
      <c r="G29" s="8"/>
      <c r="H29" s="8"/>
      <c r="I29" s="8"/>
      <c r="J29" s="8"/>
      <c r="K29" s="8"/>
      <c r="L29" s="8"/>
      <c r="M29" s="8"/>
      <c r="N29" s="26">
        <f>AVERAGE(Calculations!P30:Y30)</f>
        <v>32.603333333333332</v>
      </c>
      <c r="O29" s="25">
        <f>STDEV(Calculations!P30:Y30)</f>
        <v>0.18009256878986965</v>
      </c>
    </row>
    <row r="30" spans="1:15">
      <c r="A30" s="128"/>
      <c r="B30" s="9" t="str">
        <f>IF('Gene Table'!D30="","",'Gene Table'!D30)</f>
        <v>NM_000600</v>
      </c>
      <c r="C30" s="5" t="s">
        <v>1769</v>
      </c>
      <c r="D30" s="8">
        <v>27.88</v>
      </c>
      <c r="E30" s="8">
        <v>27.92</v>
      </c>
      <c r="F30" s="8">
        <v>28.19</v>
      </c>
      <c r="G30" s="8"/>
      <c r="H30" s="8"/>
      <c r="I30" s="8"/>
      <c r="J30" s="8"/>
      <c r="K30" s="8"/>
      <c r="L30" s="8"/>
      <c r="M30" s="8"/>
      <c r="N30" s="26">
        <f>AVERAGE(Calculations!P31:Y31)</f>
        <v>27.996666666666666</v>
      </c>
      <c r="O30" s="25">
        <f>STDEV(Calculations!P31:Y31)</f>
        <v>0.16862186493341699</v>
      </c>
    </row>
    <row r="31" spans="1:15">
      <c r="A31" s="128"/>
      <c r="B31" s="9" t="str">
        <f>IF('Gene Table'!D31="","",'Gene Table'!D31)</f>
        <v>NM_000618</v>
      </c>
      <c r="C31" s="5" t="s">
        <v>1770</v>
      </c>
      <c r="D31" s="8" t="s">
        <v>1772</v>
      </c>
      <c r="E31" s="8">
        <v>37.32</v>
      </c>
      <c r="F31" s="8" t="s">
        <v>1772</v>
      </c>
      <c r="G31" s="8"/>
      <c r="H31" s="8"/>
      <c r="I31" s="8"/>
      <c r="J31" s="8"/>
      <c r="K31" s="8"/>
      <c r="L31" s="8"/>
      <c r="M31" s="8"/>
      <c r="N31" s="26">
        <f>AVERAGE(Calculations!P32:Y32)</f>
        <v>35</v>
      </c>
      <c r="O31" s="25">
        <f>STDEV(Calculations!P32:Y32)</f>
        <v>0</v>
      </c>
    </row>
    <row r="32" spans="1:15">
      <c r="A32" s="128"/>
      <c r="B32" s="9" t="str">
        <f>IF('Gene Table'!D32="","",'Gene Table'!D32)</f>
        <v>NM_202001</v>
      </c>
      <c r="C32" s="5" t="s">
        <v>1771</v>
      </c>
      <c r="D32" s="8" t="s">
        <v>338</v>
      </c>
      <c r="E32" s="8">
        <v>36.799999999999997</v>
      </c>
      <c r="F32" s="8">
        <v>37.869999999999997</v>
      </c>
      <c r="G32" s="8"/>
      <c r="H32" s="8"/>
      <c r="I32" s="8"/>
      <c r="J32" s="8"/>
      <c r="K32" s="8"/>
      <c r="L32" s="8"/>
      <c r="M32" s="8"/>
      <c r="N32" s="26">
        <f>AVERAGE(Calculations!P33:Y33)</f>
        <v>35</v>
      </c>
      <c r="O32" s="25">
        <f>STDEV(Calculations!P33:Y33)</f>
        <v>0</v>
      </c>
    </row>
    <row r="33" spans="1:15">
      <c r="A33" s="128"/>
      <c r="B33" s="9" t="str">
        <f>IF('Gene Table'!D33="","",'Gene Table'!D33)</f>
        <v>NM_000903</v>
      </c>
      <c r="C33" s="5" t="s">
        <v>1773</v>
      </c>
      <c r="D33" s="8">
        <v>28.05</v>
      </c>
      <c r="E33" s="8">
        <v>28.18</v>
      </c>
      <c r="F33" s="8">
        <v>28.21</v>
      </c>
      <c r="G33" s="8"/>
      <c r="H33" s="8"/>
      <c r="I33" s="8"/>
      <c r="J33" s="8"/>
      <c r="K33" s="8"/>
      <c r="L33" s="8"/>
      <c r="M33" s="8"/>
      <c r="N33" s="26">
        <f>AVERAGE(Calculations!P34:Y34)</f>
        <v>28.146666666666665</v>
      </c>
      <c r="O33" s="25">
        <f>STDEV(Calculations!P34:Y34)</f>
        <v>8.5049005481153683E-2</v>
      </c>
    </row>
    <row r="34" spans="1:15">
      <c r="A34" s="128"/>
      <c r="B34" s="9" t="str">
        <f>IF('Gene Table'!D34="","",'Gene Table'!D34)</f>
        <v>NM_004628</v>
      </c>
      <c r="C34" s="5" t="s">
        <v>1774</v>
      </c>
      <c r="D34" s="8">
        <v>27.58</v>
      </c>
      <c r="E34" s="8">
        <v>27.54</v>
      </c>
      <c r="F34" s="8">
        <v>27.65</v>
      </c>
      <c r="G34" s="8"/>
      <c r="H34" s="8"/>
      <c r="I34" s="8"/>
      <c r="J34" s="8"/>
      <c r="K34" s="8"/>
      <c r="L34" s="8"/>
      <c r="M34" s="8"/>
      <c r="N34" s="26">
        <f>AVERAGE(Calculations!P35:Y35)</f>
        <v>27.59</v>
      </c>
      <c r="O34" s="25">
        <f>STDEV(Calculations!P35:Y35)</f>
        <v>5.5677643628299987E-2</v>
      </c>
    </row>
    <row r="35" spans="1:15">
      <c r="A35" s="128"/>
      <c r="B35" s="9" t="str">
        <f>IF('Gene Table'!D35="","",'Gene Table'!D35)</f>
        <v>NM_001025366</v>
      </c>
      <c r="C35" s="5" t="s">
        <v>1775</v>
      </c>
      <c r="D35" s="8">
        <v>26.96</v>
      </c>
      <c r="E35" s="8">
        <v>27.19</v>
      </c>
      <c r="F35" s="8">
        <v>27.2</v>
      </c>
      <c r="G35" s="8"/>
      <c r="H35" s="8"/>
      <c r="I35" s="8"/>
      <c r="J35" s="8"/>
      <c r="K35" s="8"/>
      <c r="L35" s="8"/>
      <c r="M35" s="8"/>
      <c r="N35" s="26">
        <f>AVERAGE(Calculations!P36:Y36)</f>
        <v>27.116666666666671</v>
      </c>
      <c r="O35" s="25">
        <f>STDEV(Calculations!P36:Y36)</f>
        <v>0.13576941236277495</v>
      </c>
    </row>
    <row r="36" spans="1:15">
      <c r="A36" s="128"/>
      <c r="B36" s="9" t="str">
        <f>IF('Gene Table'!D36="","",'Gene Table'!D36)</f>
        <v>NM_002769</v>
      </c>
      <c r="C36" s="5" t="s">
        <v>1776</v>
      </c>
      <c r="D36" s="8">
        <v>29.42</v>
      </c>
      <c r="E36" s="8">
        <v>29.52</v>
      </c>
      <c r="F36" s="8">
        <v>29.55</v>
      </c>
      <c r="G36" s="8"/>
      <c r="H36" s="8"/>
      <c r="I36" s="8"/>
      <c r="J36" s="8"/>
      <c r="K36" s="8"/>
      <c r="L36" s="8"/>
      <c r="M36" s="8"/>
      <c r="N36" s="26">
        <f>AVERAGE(Calculations!P37:Y37)</f>
        <v>29.496666666666666</v>
      </c>
      <c r="O36" s="25">
        <f>STDEV(Calculations!P37:Y37)</f>
        <v>6.8068592855539706E-2</v>
      </c>
    </row>
    <row r="37" spans="1:15">
      <c r="A37" s="128"/>
      <c r="B37" s="9" t="str">
        <f>IF('Gene Table'!D37="","",'Gene Table'!D37)</f>
        <v>NM_000927</v>
      </c>
      <c r="C37" s="5" t="s">
        <v>1777</v>
      </c>
      <c r="D37" s="8">
        <v>26.69</v>
      </c>
      <c r="E37" s="8">
        <v>26.96</v>
      </c>
      <c r="F37" s="8">
        <v>27.01</v>
      </c>
      <c r="G37" s="8"/>
      <c r="H37" s="8"/>
      <c r="I37" s="8"/>
      <c r="J37" s="8"/>
      <c r="K37" s="8"/>
      <c r="L37" s="8"/>
      <c r="M37" s="8"/>
      <c r="N37" s="26">
        <f>AVERAGE(Calculations!P38:Y38)</f>
        <v>26.88666666666667</v>
      </c>
      <c r="O37" s="25">
        <f>STDEV(Calculations!P38:Y38)</f>
        <v>0.17214335111497894</v>
      </c>
    </row>
    <row r="38" spans="1:15">
      <c r="A38" s="128"/>
      <c r="B38" s="9" t="str">
        <f>IF('Gene Table'!D38="","",'Gene Table'!D38)</f>
        <v>NM_005359</v>
      </c>
      <c r="C38" s="5" t="s">
        <v>1778</v>
      </c>
      <c r="D38" s="8">
        <v>30.41</v>
      </c>
      <c r="E38" s="8">
        <v>30.29</v>
      </c>
      <c r="F38" s="8">
        <v>30.38</v>
      </c>
      <c r="G38" s="8"/>
      <c r="H38" s="8"/>
      <c r="I38" s="8"/>
      <c r="J38" s="8"/>
      <c r="K38" s="8"/>
      <c r="L38" s="8"/>
      <c r="M38" s="8"/>
      <c r="N38" s="26">
        <f>AVERAGE(Calculations!P39:Y39)</f>
        <v>30.36</v>
      </c>
      <c r="O38" s="25">
        <f>STDEV(Calculations!P39:Y39)</f>
        <v>6.2449979983984362E-2</v>
      </c>
    </row>
    <row r="39" spans="1:15">
      <c r="A39" s="128"/>
      <c r="B39" s="9" t="str">
        <f>IF('Gene Table'!D39="","",'Gene Table'!D39)</f>
        <v>NM_000598</v>
      </c>
      <c r="C39" s="5" t="s">
        <v>1779</v>
      </c>
      <c r="D39" s="8">
        <v>26.35</v>
      </c>
      <c r="E39" s="8">
        <v>26.34</v>
      </c>
      <c r="F39" s="8">
        <v>26.5</v>
      </c>
      <c r="G39" s="8"/>
      <c r="H39" s="8"/>
      <c r="I39" s="8"/>
      <c r="J39" s="8"/>
      <c r="K39" s="8"/>
      <c r="L39" s="8"/>
      <c r="M39" s="8"/>
      <c r="N39" s="26">
        <f>AVERAGE(Calculations!P40:Y40)</f>
        <v>26.396666666666665</v>
      </c>
      <c r="O39" s="25">
        <f>STDEV(Calculations!P40:Y40)</f>
        <v>8.9628864398324681E-2</v>
      </c>
    </row>
    <row r="40" spans="1:15">
      <c r="A40" s="128"/>
      <c r="B40" s="9" t="str">
        <f>IF('Gene Table'!D40="","",'Gene Table'!D40)</f>
        <v>NM_000875</v>
      </c>
      <c r="C40" s="5" t="s">
        <v>1780</v>
      </c>
      <c r="D40" s="8">
        <v>25.17</v>
      </c>
      <c r="E40" s="8">
        <v>25.17</v>
      </c>
      <c r="F40" s="8">
        <v>25.32</v>
      </c>
      <c r="G40" s="8"/>
      <c r="H40" s="8"/>
      <c r="I40" s="8"/>
      <c r="J40" s="8"/>
      <c r="K40" s="8"/>
      <c r="L40" s="8"/>
      <c r="M40" s="8"/>
      <c r="N40" s="26">
        <f>AVERAGE(Calculations!P41:Y41)</f>
        <v>25.22</v>
      </c>
      <c r="O40" s="25">
        <f>STDEV(Calculations!P41:Y41)</f>
        <v>8.6602540378443046E-2</v>
      </c>
    </row>
    <row r="41" spans="1:15">
      <c r="A41" s="128"/>
      <c r="B41" s="9" t="str">
        <f>IF('Gene Table'!D41="","",'Gene Table'!D41)</f>
        <v>NM_005343</v>
      </c>
      <c r="C41" s="5" t="s">
        <v>1781</v>
      </c>
      <c r="D41" s="8">
        <v>32.35</v>
      </c>
      <c r="E41" s="8">
        <v>32.5</v>
      </c>
      <c r="F41" s="8">
        <v>32.590000000000003</v>
      </c>
      <c r="G41" s="8"/>
      <c r="H41" s="8"/>
      <c r="I41" s="8"/>
      <c r="J41" s="8"/>
      <c r="K41" s="8"/>
      <c r="L41" s="8"/>
      <c r="M41" s="8"/>
      <c r="N41" s="26">
        <f>AVERAGE(Calculations!P42:Y42)</f>
        <v>32.479999999999997</v>
      </c>
      <c r="O41" s="25">
        <f>STDEV(Calculations!P42:Y42)</f>
        <v>0.1212435565298222</v>
      </c>
    </row>
    <row r="42" spans="1:15">
      <c r="A42" s="128"/>
      <c r="B42" s="9" t="str">
        <f>IF('Gene Table'!D42="","",'Gene Table'!D42)</f>
        <v>NM_001963</v>
      </c>
      <c r="C42" s="5" t="s">
        <v>1782</v>
      </c>
      <c r="D42" s="8">
        <v>26.22</v>
      </c>
      <c r="E42" s="8">
        <v>26.21</v>
      </c>
      <c r="F42" s="8">
        <v>26.32</v>
      </c>
      <c r="G42" s="8"/>
      <c r="H42" s="8"/>
      <c r="I42" s="8"/>
      <c r="J42" s="8"/>
      <c r="K42" s="8"/>
      <c r="L42" s="8"/>
      <c r="M42" s="8"/>
      <c r="N42" s="26">
        <f>AVERAGE(Calculations!P43:Y43)</f>
        <v>26.25</v>
      </c>
      <c r="O42" s="25">
        <f>STDEV(Calculations!P43:Y43)</f>
        <v>6.0827625302982365E-2</v>
      </c>
    </row>
    <row r="43" spans="1:15">
      <c r="A43" s="128"/>
      <c r="B43" s="9" t="str">
        <f>IF('Gene Table'!D43="","",'Gene Table'!D43)</f>
        <v>NM_000773</v>
      </c>
      <c r="C43" s="5" t="s">
        <v>1783</v>
      </c>
      <c r="D43" s="8">
        <v>25.67</v>
      </c>
      <c r="E43" s="8">
        <v>25.79</v>
      </c>
      <c r="F43" s="8">
        <v>26.01</v>
      </c>
      <c r="G43" s="8"/>
      <c r="H43" s="8"/>
      <c r="I43" s="8"/>
      <c r="J43" s="8"/>
      <c r="K43" s="8"/>
      <c r="L43" s="8"/>
      <c r="M43" s="8"/>
      <c r="N43" s="26">
        <f>AVERAGE(Calculations!P44:Y44)</f>
        <v>25.823333333333334</v>
      </c>
      <c r="O43" s="25">
        <f>STDEV(Calculations!P44:Y44)</f>
        <v>0.17243356208525903</v>
      </c>
    </row>
    <row r="44" spans="1:15">
      <c r="A44" s="128"/>
      <c r="B44" s="9" t="str">
        <f>IF('Gene Table'!D44="","",'Gene Table'!D44)</f>
        <v>NM_058195</v>
      </c>
      <c r="C44" s="5" t="s">
        <v>1784</v>
      </c>
      <c r="D44" s="8">
        <v>27.26</v>
      </c>
      <c r="E44" s="8">
        <v>27.43</v>
      </c>
      <c r="F44" s="8">
        <v>27.6</v>
      </c>
      <c r="G44" s="8"/>
      <c r="H44" s="8"/>
      <c r="I44" s="8"/>
      <c r="J44" s="8"/>
      <c r="K44" s="8"/>
      <c r="L44" s="8"/>
      <c r="M44" s="8"/>
      <c r="N44" s="26">
        <f>AVERAGE(Calculations!P45:Y45)</f>
        <v>27.429999999999996</v>
      </c>
      <c r="O44" s="25">
        <f>STDEV(Calculations!P45:Y45)</f>
        <v>0.17000000000073187</v>
      </c>
    </row>
    <row r="45" spans="1:15">
      <c r="A45" s="128"/>
      <c r="B45" s="9" t="str">
        <f>IF('Gene Table'!D45="","",'Gene Table'!D45)</f>
        <v>NM_000662</v>
      </c>
      <c r="C45" s="5" t="s">
        <v>1785</v>
      </c>
      <c r="D45" s="8">
        <v>25.27</v>
      </c>
      <c r="E45" s="8">
        <v>25.32</v>
      </c>
      <c r="F45" s="8">
        <v>25.39</v>
      </c>
      <c r="G45" s="8"/>
      <c r="H45" s="8"/>
      <c r="I45" s="8"/>
      <c r="J45" s="8"/>
      <c r="K45" s="8"/>
      <c r="L45" s="8"/>
      <c r="M45" s="8"/>
      <c r="N45" s="26">
        <f>AVERAGE(Calculations!P46:Y46)</f>
        <v>25.326666666666668</v>
      </c>
      <c r="O45" s="25">
        <f>STDEV(Calculations!P46:Y46)</f>
        <v>6.0277137733417564E-2</v>
      </c>
    </row>
    <row r="46" spans="1:15">
      <c r="A46" s="128"/>
      <c r="B46" s="9" t="str">
        <f>IF('Gene Table'!D46="","",'Gene Table'!D46)</f>
        <v>NM_003977</v>
      </c>
      <c r="C46" s="5" t="s">
        <v>1786</v>
      </c>
      <c r="D46" s="8">
        <v>26.42</v>
      </c>
      <c r="E46" s="8">
        <v>26.48</v>
      </c>
      <c r="F46" s="8">
        <v>26.64</v>
      </c>
      <c r="G46" s="8"/>
      <c r="H46" s="8"/>
      <c r="I46" s="8"/>
      <c r="J46" s="8"/>
      <c r="K46" s="8"/>
      <c r="L46" s="8"/>
      <c r="M46" s="8"/>
      <c r="N46" s="26">
        <f>AVERAGE(Calculations!P47:Y47)</f>
        <v>26.513333333333335</v>
      </c>
      <c r="O46" s="25">
        <f>STDEV(Calculations!P47:Y47)</f>
        <v>0.11372481406154608</v>
      </c>
    </row>
    <row r="47" spans="1:15">
      <c r="A47" s="128"/>
      <c r="B47" s="9" t="str">
        <f>IF('Gene Table'!D47="","",'Gene Table'!D47)</f>
        <v>NM_005657</v>
      </c>
      <c r="C47" s="5" t="s">
        <v>1787</v>
      </c>
      <c r="D47" s="8">
        <v>27.97</v>
      </c>
      <c r="E47" s="8">
        <v>28.17</v>
      </c>
      <c r="F47" s="8">
        <v>28.2</v>
      </c>
      <c r="G47" s="8"/>
      <c r="H47" s="8"/>
      <c r="I47" s="8"/>
      <c r="J47" s="8"/>
      <c r="K47" s="8"/>
      <c r="L47" s="8"/>
      <c r="M47" s="8"/>
      <c r="N47" s="26">
        <f>AVERAGE(Calculations!P48:Y48)</f>
        <v>28.113333333333333</v>
      </c>
      <c r="O47" s="25">
        <f>STDEV(Calculations!P48:Y48)</f>
        <v>0.12503332889007449</v>
      </c>
    </row>
    <row r="48" spans="1:15">
      <c r="A48" s="128"/>
      <c r="B48" s="9" t="str">
        <f>IF('Gene Table'!D48="","",'Gene Table'!D48)</f>
        <v>NM_002392</v>
      </c>
      <c r="C48" s="5" t="s">
        <v>1788</v>
      </c>
      <c r="D48" s="8">
        <v>30.96</v>
      </c>
      <c r="E48" s="8">
        <v>31.41</v>
      </c>
      <c r="F48" s="8">
        <v>31.39</v>
      </c>
      <c r="G48" s="8"/>
      <c r="H48" s="8"/>
      <c r="I48" s="8"/>
      <c r="J48" s="8"/>
      <c r="K48" s="8"/>
      <c r="L48" s="8"/>
      <c r="M48" s="8"/>
      <c r="N48" s="26">
        <f>AVERAGE(Calculations!P49:Y49)</f>
        <v>31.253333333333334</v>
      </c>
      <c r="O48" s="25">
        <f>STDEV(Calculations!P49:Y49)</f>
        <v>0.25423086620860336</v>
      </c>
    </row>
    <row r="49" spans="1:15">
      <c r="A49" s="128"/>
      <c r="B49" s="9" t="str">
        <f>IF('Gene Table'!D49="","",'Gene Table'!D49)</f>
        <v>NM_000639</v>
      </c>
      <c r="C49" s="5" t="s">
        <v>1789</v>
      </c>
      <c r="D49" s="8">
        <v>25.21</v>
      </c>
      <c r="E49" s="8">
        <v>25.34</v>
      </c>
      <c r="F49" s="8">
        <v>25.45</v>
      </c>
      <c r="G49" s="8"/>
      <c r="H49" s="8"/>
      <c r="I49" s="8"/>
      <c r="J49" s="8"/>
      <c r="K49" s="8"/>
      <c r="L49" s="8"/>
      <c r="M49" s="8"/>
      <c r="N49" s="26">
        <f>AVERAGE(Calculations!P50:Y50)</f>
        <v>25.333333333333332</v>
      </c>
      <c r="O49" s="25">
        <f>STDEV(Calculations!P50:Y50)</f>
        <v>0.12013880860626654</v>
      </c>
    </row>
    <row r="50" spans="1:15">
      <c r="A50" s="128"/>
      <c r="B50" s="9" t="str">
        <f>IF('Gene Table'!D50="","",'Gene Table'!D50)</f>
        <v>NM_000589</v>
      </c>
      <c r="C50" s="5" t="s">
        <v>1790</v>
      </c>
      <c r="D50" s="8">
        <v>29.12</v>
      </c>
      <c r="E50" s="8">
        <v>29.23</v>
      </c>
      <c r="F50" s="8">
        <v>29.29</v>
      </c>
      <c r="G50" s="8"/>
      <c r="H50" s="8"/>
      <c r="I50" s="8"/>
      <c r="J50" s="8"/>
      <c r="K50" s="8"/>
      <c r="L50" s="8"/>
      <c r="M50" s="8"/>
      <c r="N50" s="26">
        <f>AVERAGE(Calculations!P51:Y51)</f>
        <v>29.213333333333335</v>
      </c>
      <c r="O50" s="25">
        <f>STDEV(Calculations!P51:Y51)</f>
        <v>8.6216781042516205E-2</v>
      </c>
    </row>
    <row r="51" spans="1:15">
      <c r="A51" s="128"/>
      <c r="B51" s="9" t="str">
        <f>IF('Gene Table'!D51="","",'Gene Table'!D51)</f>
        <v>NM_000612</v>
      </c>
      <c r="C51" s="5" t="s">
        <v>1791</v>
      </c>
      <c r="D51" s="8">
        <v>27.59</v>
      </c>
      <c r="E51" s="8">
        <v>27.62</v>
      </c>
      <c r="F51" s="8">
        <v>27.78</v>
      </c>
      <c r="G51" s="8"/>
      <c r="H51" s="8"/>
      <c r="I51" s="8"/>
      <c r="J51" s="8"/>
      <c r="K51" s="8"/>
      <c r="L51" s="8"/>
      <c r="M51" s="8"/>
      <c r="N51" s="26">
        <f>AVERAGE(Calculations!P52:Y52)</f>
        <v>27.663333333333338</v>
      </c>
      <c r="O51" s="25">
        <f>STDEV(Calculations!P52:Y52)</f>
        <v>0.10214368964029757</v>
      </c>
    </row>
    <row r="52" spans="1:15">
      <c r="A52" s="128"/>
      <c r="B52" s="9" t="str">
        <f>IF('Gene Table'!D52="","",'Gene Table'!D52)</f>
        <v>NM_001641</v>
      </c>
      <c r="C52" s="5" t="s">
        <v>1792</v>
      </c>
      <c r="D52" s="8">
        <v>27.38</v>
      </c>
      <c r="E52" s="8">
        <v>27.53</v>
      </c>
      <c r="F52" s="8">
        <v>27.6</v>
      </c>
      <c r="G52" s="8"/>
      <c r="H52" s="8"/>
      <c r="I52" s="8"/>
      <c r="J52" s="8"/>
      <c r="K52" s="8"/>
      <c r="L52" s="8"/>
      <c r="M52" s="8"/>
      <c r="N52" s="26">
        <f>AVERAGE(Calculations!P53:Y53)</f>
        <v>27.50333333333333</v>
      </c>
      <c r="O52" s="25">
        <f>STDEV(Calculations!P53:Y53)</f>
        <v>0.11239810200058373</v>
      </c>
    </row>
    <row r="53" spans="1:15">
      <c r="A53" s="128"/>
      <c r="B53" s="9" t="str">
        <f>IF('Gene Table'!D53="","",'Gene Table'!D53)</f>
        <v>NM_000410</v>
      </c>
      <c r="C53" s="5" t="s">
        <v>1793</v>
      </c>
      <c r="D53" s="8">
        <v>28.59</v>
      </c>
      <c r="E53" s="8">
        <v>28.6</v>
      </c>
      <c r="F53" s="8">
        <v>28.69</v>
      </c>
      <c r="G53" s="8"/>
      <c r="H53" s="8"/>
      <c r="I53" s="8"/>
      <c r="J53" s="8"/>
      <c r="K53" s="8"/>
      <c r="L53" s="8"/>
      <c r="M53" s="8"/>
      <c r="N53" s="26">
        <f>AVERAGE(Calculations!P54:Y54)</f>
        <v>28.626666666666665</v>
      </c>
      <c r="O53" s="25">
        <f>STDEV(Calculations!P54:Y54)</f>
        <v>5.5075705472861461E-2</v>
      </c>
    </row>
    <row r="54" spans="1:15">
      <c r="A54" s="128"/>
      <c r="B54" s="9" t="str">
        <f>IF('Gene Table'!D54="","",'Gene Table'!D54)</f>
        <v>NM_000179</v>
      </c>
      <c r="C54" s="5" t="s">
        <v>1794</v>
      </c>
      <c r="D54" s="8">
        <v>26.91</v>
      </c>
      <c r="E54" s="8">
        <v>26.96</v>
      </c>
      <c r="F54" s="8">
        <v>27.14</v>
      </c>
      <c r="G54" s="8"/>
      <c r="H54" s="8"/>
      <c r="I54" s="8"/>
      <c r="J54" s="8"/>
      <c r="K54" s="8"/>
      <c r="L54" s="8"/>
      <c r="M54" s="8"/>
      <c r="N54" s="26">
        <f>AVERAGE(Calculations!P55:Y55)</f>
        <v>27.003333333333334</v>
      </c>
      <c r="O54" s="25">
        <f>STDEV(Calculations!P55:Y55)</f>
        <v>0.12096831541082714</v>
      </c>
    </row>
    <row r="55" spans="1:15">
      <c r="A55" s="128"/>
      <c r="B55" s="9" t="str">
        <f>IF('Gene Table'!D55="","",'Gene Table'!D55)</f>
        <v>NM_001020825</v>
      </c>
      <c r="C55" s="5" t="s">
        <v>1795</v>
      </c>
      <c r="D55" s="8">
        <v>27.07</v>
      </c>
      <c r="E55" s="8">
        <v>27.07</v>
      </c>
      <c r="F55" s="8">
        <v>27.16</v>
      </c>
      <c r="G55" s="8"/>
      <c r="H55" s="8"/>
      <c r="I55" s="8"/>
      <c r="J55" s="8"/>
      <c r="K55" s="8"/>
      <c r="L55" s="8"/>
      <c r="M55" s="8"/>
      <c r="N55" s="26">
        <f>AVERAGE(Calculations!P56:Y56)</f>
        <v>27.099999999999998</v>
      </c>
      <c r="O55" s="25">
        <f>STDEV(Calculations!P56:Y56)</f>
        <v>5.1961524227066236E-2</v>
      </c>
    </row>
    <row r="56" spans="1:15">
      <c r="A56" s="128"/>
      <c r="B56" s="9" t="str">
        <f>IF('Gene Table'!D56="","",'Gene Table'!D56)</f>
        <v>NM_000120</v>
      </c>
      <c r="C56" s="5" t="s">
        <v>1796</v>
      </c>
      <c r="D56" s="8">
        <v>27</v>
      </c>
      <c r="E56" s="8">
        <v>27.22</v>
      </c>
      <c r="F56" s="8">
        <v>27.41</v>
      </c>
      <c r="G56" s="8"/>
      <c r="H56" s="8"/>
      <c r="I56" s="8"/>
      <c r="J56" s="8"/>
      <c r="K56" s="8"/>
      <c r="L56" s="8"/>
      <c r="M56" s="8"/>
      <c r="N56" s="26">
        <f>AVERAGE(Calculations!P57:Y57)</f>
        <v>27.209999999999997</v>
      </c>
      <c r="O56" s="25">
        <f>STDEV(Calculations!P57:Y57)</f>
        <v>0.20518284528712091</v>
      </c>
    </row>
    <row r="57" spans="1:15">
      <c r="A57" s="128"/>
      <c r="B57" s="9" t="str">
        <f>IF('Gene Table'!D57="","",'Gene Table'!D57)</f>
        <v>NM_000103</v>
      </c>
      <c r="C57" s="5" t="s">
        <v>1797</v>
      </c>
      <c r="D57" s="8">
        <v>25.79</v>
      </c>
      <c r="E57" s="8">
        <v>25.86</v>
      </c>
      <c r="F57" s="8">
        <v>26.02</v>
      </c>
      <c r="G57" s="8"/>
      <c r="H57" s="8"/>
      <c r="I57" s="8"/>
      <c r="J57" s="8"/>
      <c r="K57" s="8"/>
      <c r="L57" s="8"/>
      <c r="M57" s="8"/>
      <c r="N57" s="26">
        <f>AVERAGE(Calculations!P58:Y58)</f>
        <v>25.89</v>
      </c>
      <c r="O57" s="25">
        <f>STDEV(Calculations!P58:Y58)</f>
        <v>0.11789826122551617</v>
      </c>
    </row>
    <row r="58" spans="1:15">
      <c r="A58" s="128"/>
      <c r="B58" s="9" t="str">
        <f>IF('Gene Table'!D58="","",'Gene Table'!D58)</f>
        <v>NM_000106</v>
      </c>
      <c r="C58" s="5" t="s">
        <v>1798</v>
      </c>
      <c r="D58" s="8">
        <v>26.69</v>
      </c>
      <c r="E58" s="8">
        <v>26.57</v>
      </c>
      <c r="F58" s="8">
        <v>26.88</v>
      </c>
      <c r="G58" s="8"/>
      <c r="H58" s="8"/>
      <c r="I58" s="8"/>
      <c r="J58" s="8"/>
      <c r="K58" s="8"/>
      <c r="L58" s="8"/>
      <c r="M58" s="8"/>
      <c r="N58" s="26">
        <f>AVERAGE(Calculations!P59:Y59)</f>
        <v>26.713333333333335</v>
      </c>
      <c r="O58" s="25">
        <f>STDEV(Calculations!P59:Y59)</f>
        <v>0.15631165450257731</v>
      </c>
    </row>
    <row r="59" spans="1:15">
      <c r="A59" s="128"/>
      <c r="B59" s="9" t="str">
        <f>IF('Gene Table'!D59="","",'Gene Table'!D59)</f>
        <v>NM_000745</v>
      </c>
      <c r="C59" s="5" t="s">
        <v>1799</v>
      </c>
      <c r="D59" s="8">
        <v>27.35</v>
      </c>
      <c r="E59" s="8">
        <v>27.69</v>
      </c>
      <c r="F59" s="8">
        <v>27.73</v>
      </c>
      <c r="G59" s="8"/>
      <c r="H59" s="8"/>
      <c r="I59" s="8"/>
      <c r="J59" s="8"/>
      <c r="K59" s="8"/>
      <c r="L59" s="8"/>
      <c r="M59" s="8"/>
      <c r="N59" s="26">
        <f>AVERAGE(Calculations!P60:Y60)</f>
        <v>27.590000000000003</v>
      </c>
      <c r="O59" s="25">
        <f>STDEV(Calculations!P60:Y60)</f>
        <v>0.20880613017759336</v>
      </c>
    </row>
    <row r="60" spans="1:15">
      <c r="A60" s="128"/>
      <c r="B60" s="9" t="str">
        <f>IF('Gene Table'!D60="","",'Gene Table'!D60)</f>
        <v>NM_033338</v>
      </c>
      <c r="C60" s="5" t="s">
        <v>1800</v>
      </c>
      <c r="D60" s="8">
        <v>29.35</v>
      </c>
      <c r="E60" s="8">
        <v>29.56</v>
      </c>
      <c r="F60" s="8">
        <v>29.77</v>
      </c>
      <c r="G60" s="8"/>
      <c r="H60" s="8"/>
      <c r="I60" s="8"/>
      <c r="J60" s="8"/>
      <c r="K60" s="8"/>
      <c r="L60" s="8"/>
      <c r="M60" s="8"/>
      <c r="N60" s="26">
        <f>AVERAGE(Calculations!P61:Y61)</f>
        <v>29.56</v>
      </c>
      <c r="O60" s="25">
        <f>STDEV(Calculations!P61:Y61)</f>
        <v>0.21000000000071115</v>
      </c>
    </row>
    <row r="61" spans="1:15">
      <c r="A61" s="128"/>
      <c r="B61" s="9" t="str">
        <f>IF('Gene Table'!D61="","",'Gene Table'!D61)</f>
        <v>NM_001226</v>
      </c>
      <c r="C61" s="5" t="s">
        <v>1801</v>
      </c>
      <c r="D61" s="8">
        <v>27.76</v>
      </c>
      <c r="E61" s="8">
        <v>28.03</v>
      </c>
      <c r="F61" s="8">
        <v>28.26</v>
      </c>
      <c r="G61" s="8"/>
      <c r="H61" s="8"/>
      <c r="I61" s="8"/>
      <c r="J61" s="8"/>
      <c r="K61" s="8"/>
      <c r="L61" s="8"/>
      <c r="M61" s="8"/>
      <c r="N61" s="26">
        <f>AVERAGE(Calculations!P62:Y62)</f>
        <v>28.016666666666669</v>
      </c>
      <c r="O61" s="25">
        <f>STDEV(Calculations!P62:Y62)</f>
        <v>0.25026652459527365</v>
      </c>
    </row>
    <row r="62" spans="1:15">
      <c r="A62" s="128"/>
      <c r="B62" s="9" t="str">
        <f>IF('Gene Table'!D62="","",'Gene Table'!D62)</f>
        <v>NM_004346</v>
      </c>
      <c r="C62" s="5" t="s">
        <v>1802</v>
      </c>
      <c r="D62" s="8">
        <v>28.55</v>
      </c>
      <c r="E62" s="8">
        <v>28.73</v>
      </c>
      <c r="F62" s="8">
        <v>28.85</v>
      </c>
      <c r="G62" s="8"/>
      <c r="H62" s="8"/>
      <c r="I62" s="8"/>
      <c r="J62" s="8"/>
      <c r="K62" s="8"/>
      <c r="L62" s="8"/>
      <c r="M62" s="8"/>
      <c r="N62" s="26">
        <f>AVERAGE(Calculations!P63:Y63)</f>
        <v>28.709999999999997</v>
      </c>
      <c r="O62" s="25">
        <f>STDEV(Calculations!P63:Y63)</f>
        <v>0.1509966887054153</v>
      </c>
    </row>
    <row r="63" spans="1:15">
      <c r="A63" s="128"/>
      <c r="B63" s="9" t="str">
        <f>IF('Gene Table'!D63="","",'Gene Table'!D63)</f>
        <v>NM_005431</v>
      </c>
      <c r="C63" s="5" t="s">
        <v>1803</v>
      </c>
      <c r="D63" s="8">
        <v>29.63</v>
      </c>
      <c r="E63" s="8">
        <v>29.52</v>
      </c>
      <c r="F63" s="8">
        <v>29.89</v>
      </c>
      <c r="G63" s="8"/>
      <c r="H63" s="8"/>
      <c r="I63" s="8"/>
      <c r="J63" s="8"/>
      <c r="K63" s="8"/>
      <c r="L63" s="8"/>
      <c r="M63" s="8"/>
      <c r="N63" s="26">
        <f>AVERAGE(Calculations!P64:Y64)</f>
        <v>29.679999999999996</v>
      </c>
      <c r="O63" s="25">
        <f>STDEV(Calculations!P64:Y64)</f>
        <v>0.19000000000068548</v>
      </c>
    </row>
    <row r="64" spans="1:15">
      <c r="A64" s="128"/>
      <c r="B64" s="9" t="str">
        <f>IF('Gene Table'!D64="","",'Gene Table'!D64)</f>
        <v>NM_000455</v>
      </c>
      <c r="C64" s="5" t="s">
        <v>1804</v>
      </c>
      <c r="D64" s="8">
        <v>27.29</v>
      </c>
      <c r="E64" s="8">
        <v>27.31</v>
      </c>
      <c r="F64" s="8">
        <v>27.47</v>
      </c>
      <c r="G64" s="8"/>
      <c r="H64" s="8"/>
      <c r="I64" s="8"/>
      <c r="J64" s="8"/>
      <c r="K64" s="8"/>
      <c r="L64" s="8"/>
      <c r="M64" s="8"/>
      <c r="N64" s="26">
        <f>AVERAGE(Calculations!P65:Y65)</f>
        <v>27.356666666666666</v>
      </c>
      <c r="O64" s="25">
        <f>STDEV(Calculations!P65:Y65)</f>
        <v>9.8657657246324887E-2</v>
      </c>
    </row>
    <row r="65" spans="1:15">
      <c r="A65" s="128"/>
      <c r="B65" s="9" t="str">
        <f>IF('Gene Table'!D65="","",'Gene Table'!D65)</f>
        <v>NM_053056</v>
      </c>
      <c r="C65" s="5" t="s">
        <v>1805</v>
      </c>
      <c r="D65" s="8">
        <v>26.17</v>
      </c>
      <c r="E65" s="8">
        <v>26.21</v>
      </c>
      <c r="F65" s="8">
        <v>26.38</v>
      </c>
      <c r="G65" s="8"/>
      <c r="H65" s="8"/>
      <c r="I65" s="8"/>
      <c r="J65" s="8"/>
      <c r="K65" s="8"/>
      <c r="L65" s="8"/>
      <c r="M65" s="8"/>
      <c r="N65" s="26">
        <f>AVERAGE(Calculations!P66:Y66)</f>
        <v>26.253333333333334</v>
      </c>
      <c r="O65" s="25">
        <f>STDEV(Calculations!P66:Y66)</f>
        <v>0.1115048578911835</v>
      </c>
    </row>
    <row r="66" spans="1:15">
      <c r="A66" s="128"/>
      <c r="B66" s="9" t="str">
        <f>IF('Gene Table'!D66="","",'Gene Table'!D66)</f>
        <v>NM_000962</v>
      </c>
      <c r="C66" s="5" t="s">
        <v>1806</v>
      </c>
      <c r="D66" s="8">
        <v>35.94</v>
      </c>
      <c r="E66" s="8">
        <v>36.020000000000003</v>
      </c>
      <c r="F66" s="8">
        <v>36.14</v>
      </c>
      <c r="G66" s="8"/>
      <c r="H66" s="8"/>
      <c r="I66" s="8"/>
      <c r="J66" s="8"/>
      <c r="K66" s="8"/>
      <c r="L66" s="8"/>
      <c r="M66" s="8"/>
      <c r="N66" s="26">
        <f>AVERAGE(Calculations!P67:Y67)</f>
        <v>35</v>
      </c>
      <c r="O66" s="25">
        <f>STDEV(Calculations!P67:Y67)</f>
        <v>0</v>
      </c>
    </row>
    <row r="67" spans="1:15">
      <c r="A67" s="128"/>
      <c r="B67" s="9" t="str">
        <f>IF('Gene Table'!D67="","",'Gene Table'!D67)</f>
        <v>NM_000314</v>
      </c>
      <c r="C67" s="5" t="s">
        <v>1807</v>
      </c>
      <c r="D67" s="8">
        <v>25.36</v>
      </c>
      <c r="E67" s="8">
        <v>25.37</v>
      </c>
      <c r="F67" s="8">
        <v>25.49</v>
      </c>
      <c r="G67" s="8"/>
      <c r="H67" s="8"/>
      <c r="I67" s="8"/>
      <c r="J67" s="8"/>
      <c r="K67" s="8"/>
      <c r="L67" s="8"/>
      <c r="M67" s="8"/>
      <c r="N67" s="26">
        <f>AVERAGE(Calculations!P68:Y68)</f>
        <v>25.406666666666666</v>
      </c>
      <c r="O67" s="25">
        <f>STDEV(Calculations!P68:Y68)</f>
        <v>7.2341781380701381E-2</v>
      </c>
    </row>
    <row r="68" spans="1:15">
      <c r="A68" s="128"/>
      <c r="B68" s="9" t="str">
        <f>IF('Gene Table'!D68="","",'Gene Table'!D68)</f>
        <v>NM_002770</v>
      </c>
      <c r="C68" s="5" t="s">
        <v>1808</v>
      </c>
      <c r="D68" s="8">
        <v>39.26</v>
      </c>
      <c r="E68" s="8">
        <v>37.24</v>
      </c>
      <c r="F68" s="8">
        <v>35.58</v>
      </c>
      <c r="G68" s="8"/>
      <c r="H68" s="8"/>
      <c r="I68" s="8"/>
      <c r="J68" s="8"/>
      <c r="K68" s="8"/>
      <c r="L68" s="8"/>
      <c r="M68" s="8"/>
      <c r="N68" s="26">
        <f>AVERAGE(Calculations!P69:Y69)</f>
        <v>35</v>
      </c>
      <c r="O68" s="25">
        <f>STDEV(Calculations!P69:Y69)</f>
        <v>0</v>
      </c>
    </row>
    <row r="69" spans="1:15">
      <c r="A69" s="128"/>
      <c r="B69" s="9" t="str">
        <f>IF('Gene Table'!D69="","",'Gene Table'!D69)</f>
        <v>NM_002539</v>
      </c>
      <c r="C69" s="5" t="s">
        <v>1809</v>
      </c>
      <c r="D69" s="8">
        <v>27.78</v>
      </c>
      <c r="E69" s="8">
        <v>27.83</v>
      </c>
      <c r="F69" s="8">
        <v>28.01</v>
      </c>
      <c r="G69" s="8"/>
      <c r="H69" s="8"/>
      <c r="I69" s="8"/>
      <c r="J69" s="8"/>
      <c r="K69" s="8"/>
      <c r="L69" s="8"/>
      <c r="M69" s="8"/>
      <c r="N69" s="26">
        <f>AVERAGE(Calculations!P70:Y70)</f>
        <v>27.873333333333335</v>
      </c>
      <c r="O69" s="25">
        <f>STDEV(Calculations!P70:Y70)</f>
        <v>0.12096831541082778</v>
      </c>
    </row>
    <row r="70" spans="1:15">
      <c r="A70" s="128"/>
      <c r="B70" s="9" t="str">
        <f>IF('Gene Table'!D70="","",'Gene Table'!D70)</f>
        <v>NM_002524</v>
      </c>
      <c r="C70" s="5" t="s">
        <v>1813</v>
      </c>
      <c r="D70" s="8">
        <v>28.82</v>
      </c>
      <c r="E70" s="8">
        <v>28.94</v>
      </c>
      <c r="F70" s="8">
        <v>29.06</v>
      </c>
      <c r="G70" s="8"/>
      <c r="H70" s="8"/>
      <c r="I70" s="8"/>
      <c r="J70" s="8"/>
      <c r="K70" s="8"/>
      <c r="L70" s="8"/>
      <c r="M70" s="8"/>
      <c r="N70" s="26">
        <f>AVERAGE(Calculations!P71:Y71)</f>
        <v>28.94</v>
      </c>
      <c r="O70" s="25">
        <f>STDEV(Calculations!P71:Y71)</f>
        <v>0.11999999999999922</v>
      </c>
    </row>
    <row r="71" spans="1:15">
      <c r="A71" s="128"/>
      <c r="B71" s="9" t="str">
        <f>IF('Gene Table'!D71="","",'Gene Table'!D71)</f>
        <v>NM_000625</v>
      </c>
      <c r="C71" s="5" t="s">
        <v>1814</v>
      </c>
      <c r="D71" s="8">
        <v>29.1</v>
      </c>
      <c r="E71" s="8">
        <v>29.08</v>
      </c>
      <c r="F71" s="8">
        <v>29.29</v>
      </c>
      <c r="G71" s="8"/>
      <c r="H71" s="8"/>
      <c r="I71" s="8"/>
      <c r="J71" s="8"/>
      <c r="K71" s="8"/>
      <c r="L71" s="8"/>
      <c r="M71" s="8"/>
      <c r="N71" s="26">
        <f>AVERAGE(Calculations!P72:Y72)</f>
        <v>29.156666666666666</v>
      </c>
      <c r="O71" s="25">
        <f>STDEV(Calculations!P72:Y72)</f>
        <v>0.11590225767142445</v>
      </c>
    </row>
    <row r="72" spans="1:15">
      <c r="A72" s="128"/>
      <c r="B72" s="9" t="str">
        <f>IF('Gene Table'!D72="","",'Gene Table'!D72)</f>
        <v>NM_002439</v>
      </c>
      <c r="C72" s="5" t="s">
        <v>1815</v>
      </c>
      <c r="D72" s="8">
        <v>30.85</v>
      </c>
      <c r="E72" s="8">
        <v>30.58</v>
      </c>
      <c r="F72" s="8">
        <v>31.03</v>
      </c>
      <c r="G72" s="8"/>
      <c r="H72" s="8"/>
      <c r="I72" s="8"/>
      <c r="J72" s="8"/>
      <c r="K72" s="8"/>
      <c r="L72" s="8"/>
      <c r="M72" s="8"/>
      <c r="N72" s="26">
        <f>AVERAGE(Calculations!P73:Y73)</f>
        <v>30.820000000000004</v>
      </c>
      <c r="O72" s="25">
        <f>STDEV(Calculations!P73:Y73)</f>
        <v>0.22649503305730173</v>
      </c>
    </row>
    <row r="73" spans="1:15">
      <c r="A73" s="128"/>
      <c r="B73" s="9" t="str">
        <f>IF('Gene Table'!D73="","",'Gene Table'!D73)</f>
        <v>NM_002303</v>
      </c>
      <c r="C73" s="5" t="s">
        <v>1816</v>
      </c>
      <c r="D73" s="8">
        <v>36.58</v>
      </c>
      <c r="E73" s="8" t="s">
        <v>1772</v>
      </c>
      <c r="F73" s="8">
        <v>36.69</v>
      </c>
      <c r="G73" s="8"/>
      <c r="H73" s="8"/>
      <c r="I73" s="8"/>
      <c r="J73" s="8"/>
      <c r="K73" s="8"/>
      <c r="L73" s="8"/>
      <c r="M73" s="8"/>
      <c r="N73" s="26">
        <f>AVERAGE(Calculations!P74:Y74)</f>
        <v>35</v>
      </c>
      <c r="O73" s="25">
        <f>STDEV(Calculations!P74:Y74)</f>
        <v>0</v>
      </c>
    </row>
    <row r="74" spans="1:15">
      <c r="A74" s="128"/>
      <c r="B74" s="9" t="str">
        <f>IF('Gene Table'!D74="","",'Gene Table'!D74)</f>
        <v>NM_000044</v>
      </c>
      <c r="C74" s="5" t="s">
        <v>1817</v>
      </c>
      <c r="D74" s="8">
        <v>25.88</v>
      </c>
      <c r="E74" s="8">
        <v>26.08</v>
      </c>
      <c r="F74" s="8">
        <v>26.06</v>
      </c>
      <c r="G74" s="8"/>
      <c r="H74" s="8"/>
      <c r="I74" s="8"/>
      <c r="J74" s="8"/>
      <c r="K74" s="8"/>
      <c r="L74" s="8"/>
      <c r="M74" s="8"/>
      <c r="N74" s="26">
        <f>AVERAGE(Calculations!P75:Y75)</f>
        <v>26.006666666666664</v>
      </c>
      <c r="O74" s="25">
        <f>STDEV(Calculations!P75:Y75)</f>
        <v>0.11015141094572173</v>
      </c>
    </row>
    <row r="75" spans="1:15">
      <c r="A75" s="128"/>
      <c r="B75" s="9" t="str">
        <f>IF('Gene Table'!D75="","",'Gene Table'!D75)</f>
        <v>NM_000418</v>
      </c>
      <c r="C75" s="5" t="s">
        <v>1818</v>
      </c>
      <c r="D75" s="8">
        <v>27.25</v>
      </c>
      <c r="E75" s="8">
        <v>27.12</v>
      </c>
      <c r="F75" s="8">
        <v>27.36</v>
      </c>
      <c r="G75" s="8"/>
      <c r="H75" s="8"/>
      <c r="I75" s="8"/>
      <c r="J75" s="8"/>
      <c r="K75" s="8"/>
      <c r="L75" s="8"/>
      <c r="M75" s="8"/>
      <c r="N75" s="26">
        <f>AVERAGE(Calculations!P76:Y76)</f>
        <v>27.243333333333336</v>
      </c>
      <c r="O75" s="25">
        <f>STDEV(Calculations!P76:Y76)</f>
        <v>0.12013880860626655</v>
      </c>
    </row>
    <row r="76" spans="1:15">
      <c r="A76" s="128"/>
      <c r="B76" s="9" t="str">
        <f>IF('Gene Table'!D76="","",'Gene Table'!D76)</f>
        <v>NM_000041</v>
      </c>
      <c r="C76" s="5" t="s">
        <v>1819</v>
      </c>
      <c r="D76" s="8">
        <v>25.53</v>
      </c>
      <c r="E76" s="8">
        <v>25.64</v>
      </c>
      <c r="F76" s="8">
        <v>25.78</v>
      </c>
      <c r="G76" s="8"/>
      <c r="H76" s="8"/>
      <c r="I76" s="8"/>
      <c r="J76" s="8"/>
      <c r="K76" s="8"/>
      <c r="L76" s="8"/>
      <c r="M76" s="8"/>
      <c r="N76" s="26">
        <f>AVERAGE(Calculations!P77:Y77)</f>
        <v>25.650000000000002</v>
      </c>
      <c r="O76" s="25">
        <f>STDEV(Calculations!P77:Y77)</f>
        <v>0.12529964086141671</v>
      </c>
    </row>
    <row r="77" spans="1:15">
      <c r="A77" s="128"/>
      <c r="B77" s="9" t="str">
        <f>IF('Gene Table'!D77="","",'Gene Table'!D77)</f>
        <v>NM_002075</v>
      </c>
      <c r="C77" s="5" t="s">
        <v>1820</v>
      </c>
      <c r="D77" s="8">
        <v>23.16</v>
      </c>
      <c r="E77" s="8">
        <v>23.26</v>
      </c>
      <c r="F77" s="8">
        <v>23.33</v>
      </c>
      <c r="G77" s="8"/>
      <c r="H77" s="8"/>
      <c r="I77" s="8"/>
      <c r="J77" s="8"/>
      <c r="K77" s="8"/>
      <c r="L77" s="8"/>
      <c r="M77" s="8"/>
      <c r="N77" s="26">
        <f>AVERAGE(Calculations!P78:Y78)</f>
        <v>23.25</v>
      </c>
      <c r="O77" s="25">
        <f>STDEV(Calculations!P78:Y78)</f>
        <v>8.5440037453174536E-2</v>
      </c>
    </row>
    <row r="78" spans="1:15">
      <c r="A78" s="128"/>
      <c r="B78" s="9" t="str">
        <f>IF('Gene Table'!D78="","",'Gene Table'!D78)</f>
        <v>NM_000516</v>
      </c>
      <c r="C78" s="5" t="s">
        <v>1821</v>
      </c>
      <c r="D78" s="8">
        <v>35.82</v>
      </c>
      <c r="E78" s="8">
        <v>36.96</v>
      </c>
      <c r="F78" s="8" t="s">
        <v>1772</v>
      </c>
      <c r="G78" s="8"/>
      <c r="H78" s="8"/>
      <c r="I78" s="8"/>
      <c r="J78" s="8"/>
      <c r="K78" s="8"/>
      <c r="L78" s="8"/>
      <c r="M78" s="8"/>
      <c r="N78" s="26">
        <f>AVERAGE(Calculations!P79:Y79)</f>
        <v>35</v>
      </c>
      <c r="O78" s="25">
        <f>STDEV(Calculations!P79:Y79)</f>
        <v>0</v>
      </c>
    </row>
    <row r="79" spans="1:15">
      <c r="A79" s="128"/>
      <c r="B79" s="9" t="str">
        <f>IF('Gene Table'!D79="","",'Gene Table'!D79)</f>
        <v>NM_000515</v>
      </c>
      <c r="C79" s="5" t="s">
        <v>1822</v>
      </c>
      <c r="D79" s="8">
        <v>34.39</v>
      </c>
      <c r="E79" s="8">
        <v>33.94</v>
      </c>
      <c r="F79" s="8">
        <v>35.42</v>
      </c>
      <c r="G79" s="8"/>
      <c r="H79" s="8"/>
      <c r="I79" s="8"/>
      <c r="J79" s="8"/>
      <c r="K79" s="8"/>
      <c r="L79" s="8"/>
      <c r="M79" s="8"/>
      <c r="N79" s="26">
        <f>AVERAGE(Calculations!P80:Y80)</f>
        <v>34.443333333333335</v>
      </c>
      <c r="O79" s="25">
        <f>STDEV(Calculations!P80:Y80)</f>
        <v>0.53200877185754969</v>
      </c>
    </row>
    <row r="80" spans="1:15">
      <c r="A80" s="128"/>
      <c r="B80" s="9" t="str">
        <f>IF('Gene Table'!D80="","",'Gene Table'!D80)</f>
        <v>NM_000690</v>
      </c>
      <c r="C80" s="5" t="s">
        <v>1823</v>
      </c>
      <c r="D80" s="8">
        <v>28.09</v>
      </c>
      <c r="E80" s="8">
        <v>28.05</v>
      </c>
      <c r="F80" s="8">
        <v>28.11</v>
      </c>
      <c r="G80" s="8"/>
      <c r="H80" s="8"/>
      <c r="I80" s="8"/>
      <c r="J80" s="8"/>
      <c r="K80" s="8"/>
      <c r="L80" s="8"/>
      <c r="M80" s="8"/>
      <c r="N80" s="26">
        <f>AVERAGE(Calculations!P81:Y81)</f>
        <v>28.083333333333332</v>
      </c>
      <c r="O80" s="25">
        <f>STDEV(Calculations!P81:Y81)</f>
        <v>3.0550504633038281E-2</v>
      </c>
    </row>
    <row r="81" spans="1:15">
      <c r="A81" s="128"/>
      <c r="B81" s="9" t="str">
        <f>IF('Gene Table'!D81="","",'Gene Table'!D81)</f>
        <v>NM_001014431</v>
      </c>
      <c r="C81" s="5" t="s">
        <v>1824</v>
      </c>
      <c r="D81" s="8">
        <v>29.43</v>
      </c>
      <c r="E81" s="8">
        <v>29.36</v>
      </c>
      <c r="F81" s="8">
        <v>29.69</v>
      </c>
      <c r="G81" s="8"/>
      <c r="H81" s="8"/>
      <c r="I81" s="8"/>
      <c r="J81" s="8"/>
      <c r="K81" s="8"/>
      <c r="L81" s="8"/>
      <c r="M81" s="8"/>
      <c r="N81" s="26">
        <f>AVERAGE(Calculations!P82:Y82)</f>
        <v>29.493333333333336</v>
      </c>
      <c r="O81" s="25">
        <f>STDEV(Calculations!P82:Y82)</f>
        <v>0.17387735141012201</v>
      </c>
    </row>
    <row r="82" spans="1:15">
      <c r="A82" s="128"/>
      <c r="B82" s="9" t="str">
        <f>IF('Gene Table'!D82="","",'Gene Table'!D82)</f>
        <v>NM_000795</v>
      </c>
      <c r="C82" s="5" t="s">
        <v>1825</v>
      </c>
      <c r="D82" s="8">
        <v>31.4</v>
      </c>
      <c r="E82" s="8">
        <v>31.41</v>
      </c>
      <c r="F82" s="8">
        <v>31.37</v>
      </c>
      <c r="G82" s="8"/>
      <c r="H82" s="8"/>
      <c r="I82" s="8"/>
      <c r="J82" s="8"/>
      <c r="K82" s="8"/>
      <c r="L82" s="8"/>
      <c r="M82" s="8"/>
      <c r="N82" s="26">
        <f>AVERAGE(Calculations!P83:Y83)</f>
        <v>31.393333333333334</v>
      </c>
      <c r="O82" s="25">
        <f>STDEV(Calculations!P83:Y83)</f>
        <v>2.0816659994660598E-2</v>
      </c>
    </row>
    <row r="83" spans="1:15">
      <c r="A83" s="128"/>
      <c r="B83" s="9" t="str">
        <f>IF('Gene Table'!D83="","",'Gene Table'!D83)</f>
        <v>NM_000102</v>
      </c>
      <c r="C83" s="5" t="s">
        <v>1826</v>
      </c>
      <c r="D83" s="8">
        <v>25.69</v>
      </c>
      <c r="E83" s="8">
        <v>25.89</v>
      </c>
      <c r="F83" s="8">
        <v>25.96</v>
      </c>
      <c r="G83" s="8"/>
      <c r="H83" s="8"/>
      <c r="I83" s="8"/>
      <c r="J83" s="8"/>
      <c r="K83" s="8"/>
      <c r="L83" s="8"/>
      <c r="M83" s="8"/>
      <c r="N83" s="26">
        <f>AVERAGE(Calculations!P84:Y84)</f>
        <v>25.846666666666664</v>
      </c>
      <c r="O83" s="25">
        <f>STDEV(Calculations!P84:Y84)</f>
        <v>0.14011899704655773</v>
      </c>
    </row>
    <row r="84" spans="1:15">
      <c r="A84" s="128"/>
      <c r="B84" s="9" t="str">
        <f>IF('Gene Table'!D84="","",'Gene Table'!D84)</f>
        <v>NM_000771</v>
      </c>
      <c r="C84" s="5" t="s">
        <v>1827</v>
      </c>
      <c r="D84" s="8">
        <v>32.22</v>
      </c>
      <c r="E84" s="8">
        <v>32.340000000000003</v>
      </c>
      <c r="F84" s="8">
        <v>32.46</v>
      </c>
      <c r="G84" s="8"/>
      <c r="H84" s="8"/>
      <c r="I84" s="8"/>
      <c r="J84" s="8"/>
      <c r="K84" s="8"/>
      <c r="L84" s="8"/>
      <c r="M84" s="8"/>
      <c r="N84" s="26">
        <f>AVERAGE(Calculations!P85:Y85)</f>
        <v>32.340000000000003</v>
      </c>
      <c r="O84" s="25">
        <f>STDEV(Calculations!P85:Y85)</f>
        <v>0.12000000000000099</v>
      </c>
    </row>
    <row r="85" spans="1:15">
      <c r="A85" s="128"/>
      <c r="B85" s="9" t="str">
        <f>IF('Gene Table'!D85="","",'Gene Table'!D85)</f>
        <v>NM_000104</v>
      </c>
      <c r="C85" s="5" t="s">
        <v>1828</v>
      </c>
      <c r="D85" s="8">
        <v>28.69</v>
      </c>
      <c r="E85" s="8">
        <v>28.99</v>
      </c>
      <c r="F85" s="8">
        <v>29.19</v>
      </c>
      <c r="G85" s="8"/>
      <c r="H85" s="8"/>
      <c r="I85" s="8"/>
      <c r="J85" s="8"/>
      <c r="K85" s="8"/>
      <c r="L85" s="8"/>
      <c r="M85" s="8"/>
      <c r="N85" s="26">
        <f>AVERAGE(Calculations!P86:Y86)</f>
        <v>28.956666666666667</v>
      </c>
      <c r="O85" s="25">
        <f>STDEV(Calculations!P86:Y86)</f>
        <v>0.25166114784224386</v>
      </c>
    </row>
    <row r="86" spans="1:15">
      <c r="A86" s="128"/>
      <c r="B86" s="9" t="str">
        <f>IF('Gene Table'!D86="","",'Gene Table'!D86)</f>
        <v>NM_000669</v>
      </c>
      <c r="C86" s="5" t="s">
        <v>1829</v>
      </c>
      <c r="D86" s="8">
        <v>26.38</v>
      </c>
      <c r="E86" s="8">
        <v>26.67</v>
      </c>
      <c r="F86" s="8">
        <v>26.62</v>
      </c>
      <c r="G86" s="8"/>
      <c r="H86" s="8"/>
      <c r="I86" s="8"/>
      <c r="J86" s="8"/>
      <c r="K86" s="8"/>
      <c r="L86" s="8"/>
      <c r="M86" s="8"/>
      <c r="N86" s="26">
        <f>AVERAGE(Calculations!P87:Y87)</f>
        <v>26.556666666666668</v>
      </c>
      <c r="O86" s="25">
        <f>STDEV(Calculations!P87:Y87)</f>
        <v>0.15502687938978119</v>
      </c>
    </row>
    <row r="87" spans="1:15">
      <c r="A87" s="128"/>
      <c r="B87" s="9" t="str">
        <f>IF('Gene Table'!D87="","",'Gene Table'!D87)</f>
        <v>HGDC</v>
      </c>
      <c r="C87" s="5" t="s">
        <v>1830</v>
      </c>
      <c r="D87" s="8">
        <v>19.73</v>
      </c>
      <c r="E87" s="8">
        <v>19.760000000000002</v>
      </c>
      <c r="F87" s="8">
        <v>19.899999999999999</v>
      </c>
      <c r="G87" s="8"/>
      <c r="H87" s="8"/>
      <c r="I87" s="8"/>
      <c r="J87" s="8"/>
      <c r="K87" s="8"/>
      <c r="L87" s="8"/>
      <c r="M87" s="8"/>
      <c r="N87" s="26">
        <f>AVERAGE(Calculations!P88:Y88)</f>
        <v>19.796666666666667</v>
      </c>
      <c r="O87" s="25">
        <f>STDEV(Calculations!P88:Y88)</f>
        <v>9.0737717258773373E-2</v>
      </c>
    </row>
    <row r="88" spans="1:15">
      <c r="A88" s="128"/>
      <c r="B88" s="9" t="str">
        <f>IF('Gene Table'!D88="","",'Gene Table'!D88)</f>
        <v>HGDC</v>
      </c>
      <c r="C88" s="5" t="s">
        <v>1831</v>
      </c>
      <c r="D88" s="8">
        <v>28</v>
      </c>
      <c r="E88" s="8">
        <v>27.94</v>
      </c>
      <c r="F88" s="8">
        <v>28.17</v>
      </c>
      <c r="G88" s="8"/>
      <c r="H88" s="8"/>
      <c r="I88" s="8"/>
      <c r="J88" s="8"/>
      <c r="K88" s="8"/>
      <c r="L88" s="8"/>
      <c r="M88" s="8"/>
      <c r="N88" s="26">
        <f>AVERAGE(Calculations!P89:Y89)</f>
        <v>28.036666666666665</v>
      </c>
      <c r="O88" s="25">
        <f>STDEV(Calculations!P89:Y89)</f>
        <v>0.11930353445448898</v>
      </c>
    </row>
    <row r="89" spans="1:15">
      <c r="A89" s="128"/>
      <c r="B89" s="9" t="str">
        <f>IF('Gene Table'!D89="","",'Gene Table'!D89)</f>
        <v>NM_002046</v>
      </c>
      <c r="C89" s="5" t="s">
        <v>1832</v>
      </c>
      <c r="D89" s="8">
        <v>23.02</v>
      </c>
      <c r="E89" s="8">
        <v>23.05</v>
      </c>
      <c r="F89" s="8">
        <v>23.19</v>
      </c>
      <c r="G89" s="8"/>
      <c r="H89" s="8"/>
      <c r="I89" s="8"/>
      <c r="J89" s="8"/>
      <c r="K89" s="8"/>
      <c r="L89" s="8"/>
      <c r="M89" s="8"/>
      <c r="N89" s="26">
        <f>AVERAGE(Calculations!P90:Y90)</f>
        <v>23.08666666666667</v>
      </c>
      <c r="O89" s="25">
        <f>STDEV(Calculations!P90:Y90)</f>
        <v>9.0737717258775399E-2</v>
      </c>
    </row>
    <row r="90" spans="1:15">
      <c r="A90" s="128"/>
      <c r="B90" s="9" t="str">
        <f>IF('Gene Table'!D90="","",'Gene Table'!D90)</f>
        <v>NM_001101</v>
      </c>
      <c r="C90" s="5" t="s">
        <v>1833</v>
      </c>
      <c r="D90" s="8">
        <v>21.06</v>
      </c>
      <c r="E90" s="8">
        <v>21.09</v>
      </c>
      <c r="F90" s="8">
        <v>21.17</v>
      </c>
      <c r="G90" s="8"/>
      <c r="H90" s="8"/>
      <c r="I90" s="8"/>
      <c r="J90" s="8"/>
      <c r="K90" s="8"/>
      <c r="L90" s="8"/>
      <c r="M90" s="8"/>
      <c r="N90" s="26">
        <f>AVERAGE(Calculations!P91:Y91)</f>
        <v>21.106666666666666</v>
      </c>
      <c r="O90" s="25">
        <f>STDEV(Calculations!P91:Y91)</f>
        <v>5.6862407030774761E-2</v>
      </c>
    </row>
    <row r="91" spans="1:15">
      <c r="A91" s="128"/>
      <c r="B91" s="9" t="str">
        <f>IF('Gene Table'!D91="","",'Gene Table'!D91)</f>
        <v>NM_004048</v>
      </c>
      <c r="C91" s="5" t="s">
        <v>1834</v>
      </c>
      <c r="D91" s="8">
        <v>20.260000000000002</v>
      </c>
      <c r="E91" s="8">
        <v>20.329999999999998</v>
      </c>
      <c r="F91" s="8">
        <v>20.45</v>
      </c>
      <c r="G91" s="8"/>
      <c r="H91" s="8"/>
      <c r="I91" s="8"/>
      <c r="J91" s="8"/>
      <c r="K91" s="8"/>
      <c r="L91" s="8"/>
      <c r="M91" s="8"/>
      <c r="N91" s="26">
        <f>AVERAGE(Calculations!P92:Y92)</f>
        <v>20.346666666666668</v>
      </c>
      <c r="O91" s="25">
        <f>STDEV(Calculations!P92:Y92)</f>
        <v>9.6090235369329549E-2</v>
      </c>
    </row>
    <row r="92" spans="1:15">
      <c r="A92" s="128"/>
      <c r="B92" s="9" t="str">
        <f>IF('Gene Table'!D92="","",'Gene Table'!D92)</f>
        <v>NM_012423</v>
      </c>
      <c r="C92" s="5" t="s">
        <v>1835</v>
      </c>
      <c r="D92" s="8" t="s">
        <v>1772</v>
      </c>
      <c r="E92" s="8">
        <v>35.6</v>
      </c>
      <c r="F92" s="8">
        <v>39</v>
      </c>
      <c r="G92" s="8"/>
      <c r="H92" s="8"/>
      <c r="I92" s="8"/>
      <c r="J92" s="8"/>
      <c r="K92" s="8"/>
      <c r="L92" s="8"/>
      <c r="M92" s="8"/>
      <c r="N92" s="26">
        <f>AVERAGE(Calculations!P93:Y93)</f>
        <v>35</v>
      </c>
      <c r="O92" s="25">
        <f>STDEV(Calculations!P93:Y93)</f>
        <v>0</v>
      </c>
    </row>
    <row r="93" spans="1:15">
      <c r="A93" s="128"/>
      <c r="B93" s="9" t="str">
        <f>IF('Gene Table'!D93="","",'Gene Table'!D93)</f>
        <v>NM_000194</v>
      </c>
      <c r="C93" s="5" t="s">
        <v>1836</v>
      </c>
      <c r="D93" s="8">
        <v>23.13</v>
      </c>
      <c r="E93" s="8">
        <v>23.2</v>
      </c>
      <c r="F93" s="8">
        <v>23.31</v>
      </c>
      <c r="G93" s="8"/>
      <c r="H93" s="8"/>
      <c r="I93" s="8"/>
      <c r="J93" s="8"/>
      <c r="K93" s="8"/>
      <c r="L93" s="8"/>
      <c r="M93" s="8"/>
      <c r="N93" s="26">
        <f>AVERAGE(Calculations!P94:Y94)</f>
        <v>23.213333333333335</v>
      </c>
      <c r="O93" s="25">
        <f>STDEV(Calculations!P94:Y94)</f>
        <v>9.0737717258774497E-2</v>
      </c>
    </row>
    <row r="94" spans="1:15">
      <c r="A94" s="128"/>
      <c r="B94" s="9" t="str">
        <f>IF('Gene Table'!D94="","",'Gene Table'!D94)</f>
        <v>NR_003286</v>
      </c>
      <c r="C94" s="5" t="s">
        <v>1837</v>
      </c>
      <c r="D94" s="8">
        <v>23.19</v>
      </c>
      <c r="E94" s="8">
        <v>23.18</v>
      </c>
      <c r="F94" s="8">
        <v>23.31</v>
      </c>
      <c r="G94" s="8"/>
      <c r="H94" s="8"/>
      <c r="I94" s="8"/>
      <c r="J94" s="8"/>
      <c r="K94" s="8"/>
      <c r="L94" s="8"/>
      <c r="M94" s="8"/>
      <c r="N94" s="26">
        <f>AVERAGE(Calculations!P95:Y95)</f>
        <v>23.22666666666667</v>
      </c>
      <c r="O94" s="25">
        <f>STDEV(Calculations!P95:Y95)</f>
        <v>7.2341781380701381E-2</v>
      </c>
    </row>
    <row r="95" spans="1:15">
      <c r="A95" s="128"/>
      <c r="B95" s="9" t="str">
        <f>IF('Gene Table'!D95="","",'Gene Table'!D95)</f>
        <v>RT</v>
      </c>
      <c r="C95" s="5" t="s">
        <v>1838</v>
      </c>
      <c r="D95" s="8">
        <v>23.23</v>
      </c>
      <c r="E95" s="8">
        <v>23.25</v>
      </c>
      <c r="F95" s="8">
        <v>23.32</v>
      </c>
      <c r="G95" s="8"/>
      <c r="H95" s="8"/>
      <c r="I95" s="8"/>
      <c r="J95" s="8"/>
      <c r="K95" s="8"/>
      <c r="L95" s="8"/>
      <c r="M95" s="8"/>
      <c r="N95" s="26">
        <f>AVERAGE(Calculations!P96:Y96)</f>
        <v>23.266666666666669</v>
      </c>
      <c r="O95" s="25">
        <f>STDEV(Calculations!P96:Y96)</f>
        <v>4.725815626252608E-2</v>
      </c>
    </row>
    <row r="96" spans="1:15">
      <c r="A96" s="128"/>
      <c r="B96" s="9" t="str">
        <f>IF('Gene Table'!D96="","",'Gene Table'!D96)</f>
        <v>RT</v>
      </c>
      <c r="C96" s="5" t="s">
        <v>1839</v>
      </c>
      <c r="D96" s="8">
        <v>20.72</v>
      </c>
      <c r="E96" s="8">
        <v>20.82</v>
      </c>
      <c r="F96" s="8">
        <v>20.95</v>
      </c>
      <c r="G96" s="8"/>
      <c r="H96" s="8"/>
      <c r="I96" s="8"/>
      <c r="J96" s="8"/>
      <c r="K96" s="8"/>
      <c r="L96" s="8"/>
      <c r="M96" s="8"/>
      <c r="N96" s="26">
        <f>AVERAGE(Calculations!P97:Y97)</f>
        <v>20.83</v>
      </c>
      <c r="O96" s="25">
        <f>STDEV(Calculations!P97:Y97)</f>
        <v>0.11532562594670812</v>
      </c>
    </row>
    <row r="97" spans="1:15">
      <c r="A97" s="128"/>
      <c r="B97" s="9" t="str">
        <f>IF('Gene Table'!D97="","",'Gene Table'!D97)</f>
        <v>PCR</v>
      </c>
      <c r="C97" s="5" t="s">
        <v>1840</v>
      </c>
      <c r="D97" s="8">
        <v>20.71</v>
      </c>
      <c r="E97" s="8">
        <v>20.6</v>
      </c>
      <c r="F97" s="8">
        <v>20.8</v>
      </c>
      <c r="G97" s="8"/>
      <c r="H97" s="8"/>
      <c r="I97" s="8"/>
      <c r="J97" s="8"/>
      <c r="K97" s="8"/>
      <c r="L97" s="8"/>
      <c r="M97" s="8"/>
      <c r="N97" s="26">
        <f>AVERAGE(Calculations!P98:Y98)</f>
        <v>20.703333333333333</v>
      </c>
      <c r="O97" s="25">
        <f>STDEV(Calculations!P98:Y98)</f>
        <v>0.10016652800877776</v>
      </c>
    </row>
    <row r="98" spans="1:15">
      <c r="A98" s="128"/>
      <c r="B98" s="9" t="str">
        <f>IF('Gene Table'!D98="","",'Gene Table'!D98)</f>
        <v>PCR</v>
      </c>
      <c r="C98" s="5" t="s">
        <v>1841</v>
      </c>
      <c r="D98" s="8">
        <v>21.01</v>
      </c>
      <c r="E98" s="8">
        <v>20.64</v>
      </c>
      <c r="F98" s="8">
        <v>20.66</v>
      </c>
      <c r="G98" s="8"/>
      <c r="H98" s="8"/>
      <c r="I98" s="8"/>
      <c r="J98" s="8"/>
      <c r="K98" s="8"/>
      <c r="L98" s="8"/>
      <c r="M98" s="8"/>
      <c r="N98" s="26">
        <f>AVERAGE(Calculations!P99:Y99)</f>
        <v>20.77</v>
      </c>
      <c r="O98" s="25">
        <f>STDEV(Calculations!P99:Y99)</f>
        <v>0.20808652046668247</v>
      </c>
    </row>
    <row r="99" spans="1:15">
      <c r="A99" s="128" t="str">
        <f>'Gene Table'!A99</f>
        <v>Plate 2</v>
      </c>
      <c r="B99" s="9" t="str">
        <f>IF('Gene Table'!D99="","",'Gene Table'!D99)</f>
        <v>NM_001005735</v>
      </c>
      <c r="C99" s="5" t="s">
        <v>1742</v>
      </c>
      <c r="D99" s="8">
        <v>25.54</v>
      </c>
      <c r="E99" s="8">
        <v>25.46</v>
      </c>
      <c r="F99" s="8">
        <v>26.05</v>
      </c>
      <c r="G99" s="8"/>
      <c r="H99" s="8"/>
      <c r="I99" s="8"/>
      <c r="J99" s="8"/>
      <c r="K99" s="8"/>
      <c r="L99" s="8"/>
      <c r="M99" s="8"/>
      <c r="N99" s="26">
        <f>AVERAGE(Calculations!P100:Y100)</f>
        <v>25.683333333333334</v>
      </c>
      <c r="O99" s="25">
        <f>STDEV(Calculations!P100:Y100)</f>
        <v>0.32005207909567668</v>
      </c>
    </row>
    <row r="100" spans="1:15">
      <c r="A100" s="128"/>
      <c r="B100" s="9" t="str">
        <f>IF('Gene Table'!D100="","",'Gene Table'!D100)</f>
        <v>NM_005427</v>
      </c>
      <c r="C100" s="5" t="s">
        <v>1743</v>
      </c>
      <c r="D100" s="8">
        <v>33.56</v>
      </c>
      <c r="E100" s="8">
        <v>34.04</v>
      </c>
      <c r="F100" s="8">
        <v>33.409999999999997</v>
      </c>
      <c r="G100" s="8"/>
      <c r="H100" s="8"/>
      <c r="I100" s="8"/>
      <c r="J100" s="8"/>
      <c r="K100" s="8"/>
      <c r="L100" s="8"/>
      <c r="M100" s="8"/>
      <c r="N100" s="26">
        <f>AVERAGE(Calculations!P101:Y101)</f>
        <v>33.669999999999995</v>
      </c>
      <c r="O100" s="25">
        <f>STDEV(Calculations!P101:Y101)</f>
        <v>0.32908965343858304</v>
      </c>
    </row>
    <row r="101" spans="1:15">
      <c r="A101" s="128"/>
      <c r="B101" s="9" t="str">
        <f>IF('Gene Table'!D101="","",'Gene Table'!D101)</f>
        <v>NM_002452</v>
      </c>
      <c r="C101" s="5" t="s">
        <v>1744</v>
      </c>
      <c r="D101" s="8">
        <v>30.86</v>
      </c>
      <c r="E101" s="8">
        <v>31.17</v>
      </c>
      <c r="F101" s="8">
        <v>31.26</v>
      </c>
      <c r="G101" s="8"/>
      <c r="H101" s="8"/>
      <c r="I101" s="8"/>
      <c r="J101" s="8"/>
      <c r="K101" s="8"/>
      <c r="L101" s="8"/>
      <c r="M101" s="8"/>
      <c r="N101" s="26">
        <f>AVERAGE(Calculations!P102:Y102)</f>
        <v>31.096666666666668</v>
      </c>
      <c r="O101" s="25">
        <f>STDEV(Calculations!P102:Y102)</f>
        <v>0.20984120980719106</v>
      </c>
    </row>
    <row r="102" spans="1:15">
      <c r="A102" s="128"/>
      <c r="B102" s="9" t="str">
        <f>IF('Gene Table'!D102="","",'Gene Table'!D102)</f>
        <v>NM_006892</v>
      </c>
      <c r="C102" s="5" t="s">
        <v>1745</v>
      </c>
      <c r="D102" s="8">
        <v>28.55</v>
      </c>
      <c r="E102" s="8">
        <v>29</v>
      </c>
      <c r="F102" s="8">
        <v>29.24</v>
      </c>
      <c r="G102" s="8"/>
      <c r="H102" s="8"/>
      <c r="I102" s="8"/>
      <c r="J102" s="8"/>
      <c r="K102" s="8"/>
      <c r="L102" s="8"/>
      <c r="M102" s="8"/>
      <c r="N102" s="26">
        <f>AVERAGE(Calculations!P103:Y103)</f>
        <v>28.929999999999996</v>
      </c>
      <c r="O102" s="25">
        <f>STDEV(Calculations!P103:Y103)</f>
        <v>0.35028559776323942</v>
      </c>
    </row>
    <row r="103" spans="1:15">
      <c r="A103" s="128"/>
      <c r="B103" s="9" t="str">
        <f>IF('Gene Table'!D103="","",'Gene Table'!D103)</f>
        <v>NM_001033</v>
      </c>
      <c r="C103" s="5" t="s">
        <v>1746</v>
      </c>
      <c r="D103" s="8">
        <v>26.1</v>
      </c>
      <c r="E103" s="8">
        <v>26.1</v>
      </c>
      <c r="F103" s="8">
        <v>26.28</v>
      </c>
      <c r="G103" s="8"/>
      <c r="H103" s="8"/>
      <c r="I103" s="8"/>
      <c r="J103" s="8"/>
      <c r="K103" s="8"/>
      <c r="L103" s="8"/>
      <c r="M103" s="8"/>
      <c r="N103" s="26">
        <f>AVERAGE(Calculations!P104:Y104)</f>
        <v>26.16</v>
      </c>
      <c r="O103" s="25">
        <f>STDEV(Calculations!P104:Y104)</f>
        <v>0.10392304845413247</v>
      </c>
    </row>
    <row r="104" spans="1:15">
      <c r="A104" s="128"/>
      <c r="B104" s="9" t="str">
        <f>IF('Gene Table'!D104="","",'Gene Table'!D104)</f>
        <v>BC071181</v>
      </c>
      <c r="C104" s="5" t="s">
        <v>1747</v>
      </c>
      <c r="D104" s="8">
        <v>32.01</v>
      </c>
      <c r="E104" s="8">
        <v>32.33</v>
      </c>
      <c r="F104" s="8">
        <v>32.700000000000003</v>
      </c>
      <c r="G104" s="8"/>
      <c r="H104" s="8"/>
      <c r="I104" s="8"/>
      <c r="J104" s="8"/>
      <c r="K104" s="8"/>
      <c r="L104" s="8"/>
      <c r="M104" s="8"/>
      <c r="N104" s="26">
        <f>AVERAGE(Calculations!P105:Y105)</f>
        <v>32.346666666666671</v>
      </c>
      <c r="O104" s="25">
        <f>STDEV(Calculations!P105:Y105)</f>
        <v>0.34530180036148972</v>
      </c>
    </row>
    <row r="105" spans="1:15">
      <c r="A105" s="128"/>
      <c r="B105" s="9" t="str">
        <f>IF('Gene Table'!D105="","",'Gene Table'!D105)</f>
        <v>BC008403</v>
      </c>
      <c r="C105" s="5" t="s">
        <v>1748</v>
      </c>
      <c r="D105" s="8">
        <v>26.27</v>
      </c>
      <c r="E105" s="8">
        <v>26.37</v>
      </c>
      <c r="F105" s="8">
        <v>26.38</v>
      </c>
      <c r="G105" s="8"/>
      <c r="H105" s="8"/>
      <c r="I105" s="8"/>
      <c r="J105" s="8"/>
      <c r="K105" s="8"/>
      <c r="L105" s="8"/>
      <c r="M105" s="8"/>
      <c r="N105" s="26">
        <f>AVERAGE(Calculations!P106:Y106)</f>
        <v>26.34</v>
      </c>
      <c r="O105" s="25">
        <f>STDEV(Calculations!P106:Y106)</f>
        <v>6.0827625302982365E-2</v>
      </c>
    </row>
    <row r="106" spans="1:15">
      <c r="A106" s="128"/>
      <c r="B106" s="9" t="str">
        <f>IF('Gene Table'!D106="","",'Gene Table'!D106)</f>
        <v>BC004257</v>
      </c>
      <c r="C106" s="5" t="s">
        <v>1749</v>
      </c>
      <c r="D106" s="8">
        <v>30.02</v>
      </c>
      <c r="E106" s="8">
        <v>29.96</v>
      </c>
      <c r="F106" s="8">
        <v>30.23</v>
      </c>
      <c r="G106" s="8"/>
      <c r="H106" s="8"/>
      <c r="I106" s="8"/>
      <c r="J106" s="8"/>
      <c r="K106" s="8"/>
      <c r="L106" s="8"/>
      <c r="M106" s="8"/>
      <c r="N106" s="26">
        <f>AVERAGE(Calculations!P107:Y107)</f>
        <v>30.070000000000004</v>
      </c>
      <c r="O106" s="25">
        <f>STDEV(Calculations!P107:Y107)</f>
        <v>0.14177446878757824</v>
      </c>
    </row>
    <row r="107" spans="1:15">
      <c r="A107" s="128"/>
      <c r="B107" s="9" t="str">
        <f>IF('Gene Table'!D107="","",'Gene Table'!D107)</f>
        <v>NM_130398</v>
      </c>
      <c r="C107" s="5" t="s">
        <v>1750</v>
      </c>
      <c r="D107" s="8">
        <v>27.93</v>
      </c>
      <c r="E107" s="8">
        <v>28.37</v>
      </c>
      <c r="F107" s="8">
        <v>28.61</v>
      </c>
      <c r="G107" s="8"/>
      <c r="H107" s="8"/>
      <c r="I107" s="8"/>
      <c r="J107" s="8"/>
      <c r="K107" s="8"/>
      <c r="L107" s="8"/>
      <c r="M107" s="8"/>
      <c r="N107" s="26">
        <f>AVERAGE(Calculations!P108:Y108)</f>
        <v>28.303333333333331</v>
      </c>
      <c r="O107" s="25">
        <f>STDEV(Calculations!P108:Y108)</f>
        <v>0.34486712417018844</v>
      </c>
    </row>
    <row r="108" spans="1:15">
      <c r="A108" s="128"/>
      <c r="B108" s="9" t="str">
        <f>IF('Gene Table'!D108="","",'Gene Table'!D108)</f>
        <v>NM_001076</v>
      </c>
      <c r="C108" s="5" t="s">
        <v>1751</v>
      </c>
      <c r="D108" s="8">
        <v>33.590000000000003</v>
      </c>
      <c r="E108" s="8">
        <v>33.97</v>
      </c>
      <c r="F108" s="8">
        <v>33.49</v>
      </c>
      <c r="G108" s="8"/>
      <c r="H108" s="8"/>
      <c r="I108" s="8"/>
      <c r="J108" s="8"/>
      <c r="K108" s="8"/>
      <c r="L108" s="8"/>
      <c r="M108" s="8"/>
      <c r="N108" s="26">
        <f>AVERAGE(Calculations!P109:Y109)</f>
        <v>33.683333333333337</v>
      </c>
      <c r="O108" s="25">
        <f>STDEV(Calculations!P109:Y109)</f>
        <v>0.25324559884200859</v>
      </c>
    </row>
    <row r="109" spans="1:15">
      <c r="A109" s="128"/>
      <c r="B109" s="9" t="str">
        <f>IF('Gene Table'!D109="","",'Gene Table'!D109)</f>
        <v>NM_004360</v>
      </c>
      <c r="C109" s="5" t="s">
        <v>1752</v>
      </c>
      <c r="D109" s="8">
        <v>31.81</v>
      </c>
      <c r="E109" s="8">
        <v>31.96</v>
      </c>
      <c r="F109" s="8">
        <v>31.83</v>
      </c>
      <c r="G109" s="8"/>
      <c r="H109" s="8"/>
      <c r="I109" s="8"/>
      <c r="J109" s="8"/>
      <c r="K109" s="8"/>
      <c r="L109" s="8"/>
      <c r="M109" s="8"/>
      <c r="N109" s="26">
        <f>AVERAGE(Calculations!P110:Y110)</f>
        <v>31.866666666666664</v>
      </c>
      <c r="O109" s="25">
        <f>STDEV(Calculations!P110:Y110)</f>
        <v>8.1445278152472086E-2</v>
      </c>
    </row>
    <row r="110" spans="1:15">
      <c r="A110" s="128"/>
      <c r="B110" s="9" t="str">
        <f>IF('Gene Table'!D110="","",'Gene Table'!D110)</f>
        <v>NM_005847</v>
      </c>
      <c r="C110" s="5" t="s">
        <v>1753</v>
      </c>
      <c r="D110" s="8">
        <v>31.85</v>
      </c>
      <c r="E110" s="8">
        <v>31.97</v>
      </c>
      <c r="F110" s="8">
        <v>31.82</v>
      </c>
      <c r="G110" s="8"/>
      <c r="H110" s="8"/>
      <c r="I110" s="8"/>
      <c r="J110" s="8"/>
      <c r="K110" s="8"/>
      <c r="L110" s="8"/>
      <c r="M110" s="8"/>
      <c r="N110" s="26">
        <f>AVERAGE(Calculations!P111:Y111)</f>
        <v>31.88</v>
      </c>
      <c r="O110" s="25">
        <f>STDEV(Calculations!P111:Y111)</f>
        <v>7.9372539331936706E-2</v>
      </c>
    </row>
    <row r="111" spans="1:15">
      <c r="A111" s="128"/>
      <c r="B111" s="9" t="str">
        <f>IF('Gene Table'!D111="","",'Gene Table'!D111)</f>
        <v>NM_001785</v>
      </c>
      <c r="C111" s="5" t="s">
        <v>1754</v>
      </c>
      <c r="D111" s="8">
        <v>31.36</v>
      </c>
      <c r="E111" s="8">
        <v>31.73</v>
      </c>
      <c r="F111" s="8">
        <v>31.76</v>
      </c>
      <c r="G111" s="8"/>
      <c r="H111" s="8"/>
      <c r="I111" s="8"/>
      <c r="J111" s="8"/>
      <c r="K111" s="8"/>
      <c r="L111" s="8"/>
      <c r="M111" s="8"/>
      <c r="N111" s="26">
        <f>AVERAGE(Calculations!P112:Y112)</f>
        <v>31.616666666666671</v>
      </c>
      <c r="O111" s="25">
        <f>STDEV(Calculations!P112:Y112)</f>
        <v>0.2227853974861834</v>
      </c>
    </row>
    <row r="112" spans="1:15">
      <c r="A112" s="128"/>
      <c r="B112" s="9" t="str">
        <f>IF('Gene Table'!D112="","",'Gene Table'!D112)</f>
        <v>NM_014641</v>
      </c>
      <c r="C112" s="5" t="s">
        <v>1755</v>
      </c>
      <c r="D112" s="8">
        <v>29.46</v>
      </c>
      <c r="E112" s="8">
        <v>29.52</v>
      </c>
      <c r="F112" s="8">
        <v>29.53</v>
      </c>
      <c r="G112" s="8"/>
      <c r="H112" s="8"/>
      <c r="I112" s="8"/>
      <c r="J112" s="8"/>
      <c r="K112" s="8"/>
      <c r="L112" s="8"/>
      <c r="M112" s="8"/>
      <c r="N112" s="26">
        <f>AVERAGE(Calculations!P113:Y113)</f>
        <v>29.503333333333334</v>
      </c>
      <c r="O112" s="25">
        <f>STDEV(Calculations!P113:Y113)</f>
        <v>3.7859388972001647E-2</v>
      </c>
    </row>
    <row r="113" spans="1:15">
      <c r="A113" s="128"/>
      <c r="B113" s="9" t="str">
        <f>IF('Gene Table'!D113="","",'Gene Table'!D113)</f>
        <v>NM_001040280</v>
      </c>
      <c r="C113" s="5" t="s">
        <v>1756</v>
      </c>
      <c r="D113" s="8">
        <v>30.18</v>
      </c>
      <c r="E113" s="8">
        <v>30.38</v>
      </c>
      <c r="F113" s="8">
        <v>30.68</v>
      </c>
      <c r="G113" s="8"/>
      <c r="H113" s="8"/>
      <c r="I113" s="8"/>
      <c r="J113" s="8"/>
      <c r="K113" s="8"/>
      <c r="L113" s="8"/>
      <c r="M113" s="8"/>
      <c r="N113" s="26">
        <f>AVERAGE(Calculations!P114:Y114)</f>
        <v>30.413333333333338</v>
      </c>
      <c r="O113" s="25">
        <f>STDEV(Calculations!P114:Y114)</f>
        <v>0.25166114784179211</v>
      </c>
    </row>
    <row r="114" spans="1:15">
      <c r="A114" s="128"/>
      <c r="B114" s="9" t="str">
        <f>IF('Gene Table'!D114="","",'Gene Table'!D114)</f>
        <v>NM_000591</v>
      </c>
      <c r="C114" s="5" t="s">
        <v>1757</v>
      </c>
      <c r="D114" s="8">
        <v>28.29</v>
      </c>
      <c r="E114" s="8">
        <v>28.44</v>
      </c>
      <c r="F114" s="8">
        <v>28.68</v>
      </c>
      <c r="G114" s="8"/>
      <c r="H114" s="8"/>
      <c r="I114" s="8"/>
      <c r="J114" s="8"/>
      <c r="K114" s="8"/>
      <c r="L114" s="8"/>
      <c r="M114" s="8"/>
      <c r="N114" s="26">
        <f>AVERAGE(Calculations!P115:Y115)</f>
        <v>28.47</v>
      </c>
      <c r="O114" s="25">
        <f>STDEV(Calculations!P115:Y115)</f>
        <v>0.19672315572921906</v>
      </c>
    </row>
    <row r="115" spans="1:15">
      <c r="A115" s="128"/>
      <c r="B115" s="9" t="str">
        <f>IF('Gene Table'!D115="","",'Gene Table'!D115)</f>
        <v>NM_003873</v>
      </c>
      <c r="C115" s="5" t="s">
        <v>1758</v>
      </c>
      <c r="D115" s="8">
        <v>34.200000000000003</v>
      </c>
      <c r="E115" s="8">
        <v>34.06</v>
      </c>
      <c r="F115" s="8">
        <v>34.04</v>
      </c>
      <c r="G115" s="8"/>
      <c r="H115" s="8"/>
      <c r="I115" s="8"/>
      <c r="J115" s="8"/>
      <c r="K115" s="8"/>
      <c r="L115" s="8"/>
      <c r="M115" s="8"/>
      <c r="N115" s="26">
        <f>AVERAGE(Calculations!P116:Y116)</f>
        <v>34.1</v>
      </c>
      <c r="O115" s="25">
        <f>STDEV(Calculations!P116:Y116)</f>
        <v>8.7177978870814868E-2</v>
      </c>
    </row>
    <row r="116" spans="1:15">
      <c r="A116" s="128"/>
      <c r="B116" s="9" t="str">
        <f>IF('Gene Table'!D116="","",'Gene Table'!D116)</f>
        <v>NM_000071</v>
      </c>
      <c r="C116" s="5" t="s">
        <v>1759</v>
      </c>
      <c r="D116" s="8">
        <v>26.28</v>
      </c>
      <c r="E116" s="8">
        <v>26.33</v>
      </c>
      <c r="F116" s="8">
        <v>26.52</v>
      </c>
      <c r="G116" s="8"/>
      <c r="H116" s="8"/>
      <c r="I116" s="8"/>
      <c r="J116" s="8"/>
      <c r="K116" s="8"/>
      <c r="L116" s="8"/>
      <c r="M116" s="8"/>
      <c r="N116" s="26">
        <f>AVERAGE(Calculations!P117:Y117)</f>
        <v>26.376666666666665</v>
      </c>
      <c r="O116" s="25">
        <f>STDEV(Calculations!P117:Y117)</f>
        <v>0.1266227994214835</v>
      </c>
    </row>
    <row r="117" spans="1:15">
      <c r="A117" s="128"/>
      <c r="B117" s="9" t="str">
        <f>IF('Gene Table'!D117="","",'Gene Table'!D117)</f>
        <v>NM_003786</v>
      </c>
      <c r="C117" s="5" t="s">
        <v>1760</v>
      </c>
      <c r="D117" s="8">
        <v>30.49</v>
      </c>
      <c r="E117" s="8">
        <v>30.34</v>
      </c>
      <c r="F117" s="8">
        <v>30.31</v>
      </c>
      <c r="G117" s="8"/>
      <c r="H117" s="8"/>
      <c r="I117" s="8"/>
      <c r="J117" s="8"/>
      <c r="K117" s="8"/>
      <c r="L117" s="8"/>
      <c r="M117" s="8"/>
      <c r="N117" s="26">
        <f>AVERAGE(Calculations!P118:Y118)</f>
        <v>30.38</v>
      </c>
      <c r="O117" s="25">
        <f>STDEV(Calculations!P118:Y118)</f>
        <v>9.6436507609929153E-2</v>
      </c>
    </row>
    <row r="118" spans="1:15">
      <c r="A118" s="128"/>
      <c r="B118" s="9" t="str">
        <f>IF('Gene Table'!D118="","",'Gene Table'!D118)</f>
        <v>NM_001029851</v>
      </c>
      <c r="C118" s="5" t="s">
        <v>1761</v>
      </c>
      <c r="D118" s="8">
        <v>25.46</v>
      </c>
      <c r="E118" s="8">
        <v>25.7</v>
      </c>
      <c r="F118" s="8">
        <v>25.79</v>
      </c>
      <c r="G118" s="8"/>
      <c r="H118" s="8"/>
      <c r="I118" s="8"/>
      <c r="J118" s="8"/>
      <c r="K118" s="8"/>
      <c r="L118" s="8"/>
      <c r="M118" s="8"/>
      <c r="N118" s="26">
        <f>AVERAGE(Calculations!P119:Y119)</f>
        <v>25.649999999999995</v>
      </c>
      <c r="O118" s="25">
        <f>STDEV(Calculations!P119:Y119)</f>
        <v>0.17058722109356847</v>
      </c>
    </row>
    <row r="119" spans="1:15">
      <c r="A119" s="128"/>
      <c r="B119" s="9" t="str">
        <f>IF('Gene Table'!D119="","",'Gene Table'!D119)</f>
        <v>NM_003604</v>
      </c>
      <c r="C119" s="5" t="s">
        <v>1762</v>
      </c>
      <c r="D119" s="8">
        <v>29.8</v>
      </c>
      <c r="E119" s="8">
        <v>29.94</v>
      </c>
      <c r="F119" s="8">
        <v>30.28</v>
      </c>
      <c r="G119" s="8"/>
      <c r="H119" s="8"/>
      <c r="I119" s="8"/>
      <c r="J119" s="8"/>
      <c r="K119" s="8"/>
      <c r="L119" s="8"/>
      <c r="M119" s="8"/>
      <c r="N119" s="26">
        <f>AVERAGE(Calculations!P120:Y120)</f>
        <v>30.006666666666671</v>
      </c>
      <c r="O119" s="25">
        <f>STDEV(Calculations!P120:Y120)</f>
        <v>0.24684678108690963</v>
      </c>
    </row>
    <row r="120" spans="1:15">
      <c r="A120" s="128"/>
      <c r="B120" s="9" t="str">
        <f>IF('Gene Table'!D120="","",'Gene Table'!D120)</f>
        <v>NM_004347</v>
      </c>
      <c r="C120" s="5" t="s">
        <v>1763</v>
      </c>
      <c r="D120" s="8">
        <v>32.909999999999997</v>
      </c>
      <c r="E120" s="8" t="s">
        <v>1772</v>
      </c>
      <c r="F120" s="8">
        <v>33.340000000000003</v>
      </c>
      <c r="G120" s="8"/>
      <c r="H120" s="8"/>
      <c r="I120" s="8"/>
      <c r="J120" s="8"/>
      <c r="K120" s="8"/>
      <c r="L120" s="8"/>
      <c r="M120" s="8"/>
      <c r="N120" s="26">
        <f>AVERAGE(Calculations!P121:Y121)</f>
        <v>33.75</v>
      </c>
      <c r="O120" s="25">
        <f>STDEV(Calculations!P121:Y121)</f>
        <v>1.1036756769992815</v>
      </c>
    </row>
    <row r="121" spans="1:15">
      <c r="A121" s="128"/>
      <c r="B121" s="9" t="str">
        <f>IF('Gene Table'!D121="","",'Gene Table'!D121)</f>
        <v>NM_001225</v>
      </c>
      <c r="C121" s="5" t="s">
        <v>1764</v>
      </c>
      <c r="D121" s="8">
        <v>27.02</v>
      </c>
      <c r="E121" s="8">
        <v>27.25</v>
      </c>
      <c r="F121" s="8">
        <v>27.3</v>
      </c>
      <c r="G121" s="8"/>
      <c r="H121" s="8"/>
      <c r="I121" s="8"/>
      <c r="J121" s="8"/>
      <c r="K121" s="8"/>
      <c r="L121" s="8"/>
      <c r="M121" s="8"/>
      <c r="N121" s="26">
        <f>AVERAGE(Calculations!P122:Y122)</f>
        <v>27.189999999999998</v>
      </c>
      <c r="O121" s="25">
        <f>STDEV(Calculations!P122:Y122)</f>
        <v>0.1493318452306813</v>
      </c>
    </row>
    <row r="122" spans="1:15">
      <c r="A122" s="128"/>
      <c r="B122" s="9" t="str">
        <f>IF('Gene Table'!D122="","",'Gene Table'!D122)</f>
        <v>NM_001223</v>
      </c>
      <c r="C122" s="5" t="s">
        <v>1765</v>
      </c>
      <c r="D122" s="8">
        <v>29.16</v>
      </c>
      <c r="E122" s="8">
        <v>29.32</v>
      </c>
      <c r="F122" s="8">
        <v>29.35</v>
      </c>
      <c r="G122" s="8"/>
      <c r="H122" s="8"/>
      <c r="I122" s="8"/>
      <c r="J122" s="8"/>
      <c r="K122" s="8"/>
      <c r="L122" s="8"/>
      <c r="M122" s="8"/>
      <c r="N122" s="26">
        <f>AVERAGE(Calculations!P123:Y123)</f>
        <v>29.276666666666671</v>
      </c>
      <c r="O122" s="25">
        <f>STDEV(Calculations!P123:Y123)</f>
        <v>0.10214368964029757</v>
      </c>
    </row>
    <row r="123" spans="1:15">
      <c r="A123" s="128"/>
      <c r="B123" s="9" t="str">
        <f>IF('Gene Table'!D123="","",'Gene Table'!D123)</f>
        <v>NM_004655</v>
      </c>
      <c r="C123" s="5" t="s">
        <v>1766</v>
      </c>
      <c r="D123" s="8">
        <v>34.26</v>
      </c>
      <c r="E123" s="8">
        <v>34.33</v>
      </c>
      <c r="F123" s="8">
        <v>35.08</v>
      </c>
      <c r="G123" s="8"/>
      <c r="H123" s="8"/>
      <c r="I123" s="8"/>
      <c r="J123" s="8"/>
      <c r="K123" s="8"/>
      <c r="L123" s="8"/>
      <c r="M123" s="8"/>
      <c r="N123" s="26">
        <f>AVERAGE(Calculations!P124:Y124)</f>
        <v>34.53</v>
      </c>
      <c r="O123" s="25">
        <f>STDEV(Calculations!P124:Y124)</f>
        <v>0.40853396431595995</v>
      </c>
    </row>
    <row r="124" spans="1:15">
      <c r="A124" s="128"/>
      <c r="B124" s="9" t="str">
        <f>IF('Gene Table'!D124="","",'Gene Table'!D124)</f>
        <v>NM_030782</v>
      </c>
      <c r="C124" s="5" t="s">
        <v>1767</v>
      </c>
      <c r="D124" s="8">
        <v>24.44</v>
      </c>
      <c r="E124" s="8">
        <v>24.36</v>
      </c>
      <c r="F124" s="8">
        <v>24.72</v>
      </c>
      <c r="G124" s="8"/>
      <c r="H124" s="8"/>
      <c r="I124" s="8"/>
      <c r="J124" s="8"/>
      <c r="K124" s="8"/>
      <c r="L124" s="8"/>
      <c r="M124" s="8"/>
      <c r="N124" s="26">
        <f>AVERAGE(Calculations!P125:Y125)</f>
        <v>24.506666666666664</v>
      </c>
      <c r="O124" s="25">
        <f>STDEV(Calculations!P125:Y125)</f>
        <v>0.18903262504993418</v>
      </c>
    </row>
    <row r="125" spans="1:15">
      <c r="A125" s="128"/>
      <c r="B125" s="9" t="str">
        <f>IF('Gene Table'!D125="","",'Gene Table'!D125)</f>
        <v>NM_006304</v>
      </c>
      <c r="C125" s="5" t="s">
        <v>1768</v>
      </c>
      <c r="D125" s="8">
        <v>32.81</v>
      </c>
      <c r="E125" s="8">
        <v>32.520000000000003</v>
      </c>
      <c r="F125" s="8">
        <v>32.479999999999997</v>
      </c>
      <c r="G125" s="8"/>
      <c r="H125" s="8"/>
      <c r="I125" s="8"/>
      <c r="J125" s="8"/>
      <c r="K125" s="8"/>
      <c r="L125" s="8"/>
      <c r="M125" s="8"/>
      <c r="N125" s="26">
        <f>AVERAGE(Calculations!P126:Y126)</f>
        <v>32.603333333333332</v>
      </c>
      <c r="O125" s="25">
        <f>STDEV(Calculations!P126:Y126)</f>
        <v>0.18009256878986965</v>
      </c>
    </row>
    <row r="126" spans="1:15">
      <c r="A126" s="128"/>
      <c r="B126" s="9" t="str">
        <f>IF('Gene Table'!D126="","",'Gene Table'!D126)</f>
        <v>NM_024608</v>
      </c>
      <c r="C126" s="5" t="s">
        <v>1769</v>
      </c>
      <c r="D126" s="8">
        <v>27.88</v>
      </c>
      <c r="E126" s="8">
        <v>27.92</v>
      </c>
      <c r="F126" s="8">
        <v>28.19</v>
      </c>
      <c r="G126" s="8"/>
      <c r="H126" s="8"/>
      <c r="I126" s="8"/>
      <c r="J126" s="8"/>
      <c r="K126" s="8"/>
      <c r="L126" s="8"/>
      <c r="M126" s="8"/>
      <c r="N126" s="26">
        <f>AVERAGE(Calculations!P127:Y127)</f>
        <v>27.996666666666666</v>
      </c>
      <c r="O126" s="25">
        <f>STDEV(Calculations!P127:Y127)</f>
        <v>0.16862186493341699</v>
      </c>
    </row>
    <row r="127" spans="1:15">
      <c r="A127" s="128"/>
      <c r="B127" s="9" t="str">
        <f>IF('Gene Table'!D127="","",'Gene Table'!D127)</f>
        <v>NM_024596</v>
      </c>
      <c r="C127" s="5" t="s">
        <v>1770</v>
      </c>
      <c r="D127" s="8" t="s">
        <v>1772</v>
      </c>
      <c r="E127" s="8">
        <v>37.32</v>
      </c>
      <c r="F127" s="8" t="s">
        <v>1772</v>
      </c>
      <c r="G127" s="8"/>
      <c r="H127" s="8"/>
      <c r="I127" s="8"/>
      <c r="J127" s="8"/>
      <c r="K127" s="8"/>
      <c r="L127" s="8"/>
      <c r="M127" s="8"/>
      <c r="N127" s="26">
        <f>AVERAGE(Calculations!P128:Y128)</f>
        <v>35</v>
      </c>
      <c r="O127" s="25">
        <f>STDEV(Calculations!P128:Y128)</f>
        <v>0</v>
      </c>
    </row>
    <row r="128" spans="1:15">
      <c r="A128" s="128"/>
      <c r="B128" s="9" t="str">
        <f>IF('Gene Table'!D128="","",'Gene Table'!D128)</f>
        <v>NM_004639</v>
      </c>
      <c r="C128" s="5" t="s">
        <v>1771</v>
      </c>
      <c r="D128" s="8" t="s">
        <v>338</v>
      </c>
      <c r="E128" s="8">
        <v>36.799999999999997</v>
      </c>
      <c r="F128" s="8">
        <v>37.869999999999997</v>
      </c>
      <c r="G128" s="8"/>
      <c r="H128" s="8"/>
      <c r="I128" s="8"/>
      <c r="J128" s="8"/>
      <c r="K128" s="8"/>
      <c r="L128" s="8"/>
      <c r="M128" s="8"/>
      <c r="N128" s="26">
        <f>AVERAGE(Calculations!P129:Y129)</f>
        <v>35</v>
      </c>
      <c r="O128" s="25">
        <f>STDEV(Calculations!P129:Y129)</f>
        <v>0</v>
      </c>
    </row>
    <row r="129" spans="1:15">
      <c r="A129" s="128"/>
      <c r="B129" s="9" t="str">
        <f>IF('Gene Table'!D129="","",'Gene Table'!D129)</f>
        <v>NM_001080124</v>
      </c>
      <c r="C129" s="5" t="s">
        <v>1773</v>
      </c>
      <c r="D129" s="8">
        <v>28.05</v>
      </c>
      <c r="E129" s="8">
        <v>28.18</v>
      </c>
      <c r="F129" s="8">
        <v>28.21</v>
      </c>
      <c r="G129" s="8"/>
      <c r="H129" s="8"/>
      <c r="I129" s="8"/>
      <c r="J129" s="8"/>
      <c r="K129" s="8"/>
      <c r="L129" s="8"/>
      <c r="M129" s="8"/>
      <c r="N129" s="26">
        <f>AVERAGE(Calculations!P130:Y130)</f>
        <v>28.146666666666665</v>
      </c>
      <c r="O129" s="25">
        <f>STDEV(Calculations!P130:Y130)</f>
        <v>8.5049005481153683E-2</v>
      </c>
    </row>
    <row r="130" spans="1:15">
      <c r="A130" s="128"/>
      <c r="B130" s="9" t="str">
        <f>IF('Gene Table'!D130="","",'Gene Table'!D130)</f>
        <v>NM_021141</v>
      </c>
      <c r="C130" s="5" t="s">
        <v>1774</v>
      </c>
      <c r="D130" s="8">
        <v>27.58</v>
      </c>
      <c r="E130" s="8">
        <v>27.54</v>
      </c>
      <c r="F130" s="8">
        <v>27.65</v>
      </c>
      <c r="G130" s="8"/>
      <c r="H130" s="8"/>
      <c r="I130" s="8"/>
      <c r="J130" s="8"/>
      <c r="K130" s="8"/>
      <c r="L130" s="8"/>
      <c r="M130" s="8"/>
      <c r="N130" s="26">
        <f>AVERAGE(Calculations!P131:Y131)</f>
        <v>27.59</v>
      </c>
      <c r="O130" s="25">
        <f>STDEV(Calculations!P131:Y131)</f>
        <v>5.5677643628299987E-2</v>
      </c>
    </row>
    <row r="131" spans="1:15">
      <c r="A131" s="128"/>
      <c r="B131" s="9" t="str">
        <f>IF('Gene Table'!D131="","",'Gene Table'!D131)</f>
        <v>NM_003401</v>
      </c>
      <c r="C131" s="5" t="s">
        <v>1775</v>
      </c>
      <c r="D131" s="8">
        <v>26.96</v>
      </c>
      <c r="E131" s="8">
        <v>27.19</v>
      </c>
      <c r="F131" s="8">
        <v>27.2</v>
      </c>
      <c r="G131" s="8"/>
      <c r="H131" s="8"/>
      <c r="I131" s="8"/>
      <c r="J131" s="8"/>
      <c r="K131" s="8"/>
      <c r="L131" s="8"/>
      <c r="M131" s="8"/>
      <c r="N131" s="26">
        <f>AVERAGE(Calculations!P132:Y132)</f>
        <v>27.116666666666671</v>
      </c>
      <c r="O131" s="25">
        <f>STDEV(Calculations!P132:Y132)</f>
        <v>0.13576941236277495</v>
      </c>
    </row>
    <row r="132" spans="1:15">
      <c r="A132" s="128"/>
      <c r="B132" s="9" t="str">
        <f>IF('Gene Table'!D132="","",'Gene Table'!D132)</f>
        <v>NM_001017415</v>
      </c>
      <c r="C132" s="5" t="s">
        <v>1776</v>
      </c>
      <c r="D132" s="8">
        <v>29.42</v>
      </c>
      <c r="E132" s="8">
        <v>29.52</v>
      </c>
      <c r="F132" s="8">
        <v>29.55</v>
      </c>
      <c r="G132" s="8"/>
      <c r="H132" s="8"/>
      <c r="I132" s="8"/>
      <c r="J132" s="8"/>
      <c r="K132" s="8"/>
      <c r="L132" s="8"/>
      <c r="M132" s="8"/>
      <c r="N132" s="26">
        <f>AVERAGE(Calculations!P133:Y133)</f>
        <v>29.496666666666666</v>
      </c>
      <c r="O132" s="25">
        <f>STDEV(Calculations!P133:Y133)</f>
        <v>6.8068592855539706E-2</v>
      </c>
    </row>
    <row r="133" spans="1:15">
      <c r="A133" s="128"/>
      <c r="B133" s="9" t="str">
        <f>IF('Gene Table'!D133="","",'Gene Table'!D133)</f>
        <v>NM_000373</v>
      </c>
      <c r="C133" s="5" t="s">
        <v>1777</v>
      </c>
      <c r="D133" s="8">
        <v>26.69</v>
      </c>
      <c r="E133" s="8">
        <v>26.96</v>
      </c>
      <c r="F133" s="8">
        <v>27.01</v>
      </c>
      <c r="G133" s="8"/>
      <c r="H133" s="8"/>
      <c r="I133" s="8"/>
      <c r="J133" s="8"/>
      <c r="K133" s="8"/>
      <c r="L133" s="8"/>
      <c r="M133" s="8"/>
      <c r="N133" s="26">
        <f>AVERAGE(Calculations!P134:Y134)</f>
        <v>26.88666666666667</v>
      </c>
      <c r="O133" s="25">
        <f>STDEV(Calculations!P134:Y134)</f>
        <v>0.17214335111497894</v>
      </c>
    </row>
    <row r="134" spans="1:15">
      <c r="A134" s="128"/>
      <c r="B134" s="9" t="str">
        <f>IF('Gene Table'!D134="","",'Gene Table'!D134)</f>
        <v>NM_001074</v>
      </c>
      <c r="C134" s="5" t="s">
        <v>1778</v>
      </c>
      <c r="D134" s="8">
        <v>30.41</v>
      </c>
      <c r="E134" s="8">
        <v>30.29</v>
      </c>
      <c r="F134" s="8">
        <v>30.38</v>
      </c>
      <c r="G134" s="8"/>
      <c r="H134" s="8"/>
      <c r="I134" s="8"/>
      <c r="J134" s="8"/>
      <c r="K134" s="8"/>
      <c r="L134" s="8"/>
      <c r="M134" s="8"/>
      <c r="N134" s="26">
        <f>AVERAGE(Calculations!P135:Y135)</f>
        <v>30.36</v>
      </c>
      <c r="O134" s="25">
        <f>STDEV(Calculations!P135:Y135)</f>
        <v>6.2449979983984362E-2</v>
      </c>
    </row>
    <row r="135" spans="1:15">
      <c r="A135" s="128"/>
      <c r="B135" s="9" t="str">
        <f>IF('Gene Table'!D135="","",'Gene Table'!D135)</f>
        <v>NM_182729</v>
      </c>
      <c r="C135" s="5" t="s">
        <v>1779</v>
      </c>
      <c r="D135" s="8">
        <v>26.35</v>
      </c>
      <c r="E135" s="8">
        <v>26.34</v>
      </c>
      <c r="F135" s="8">
        <v>26.5</v>
      </c>
      <c r="G135" s="8"/>
      <c r="H135" s="8"/>
      <c r="I135" s="8"/>
      <c r="J135" s="8"/>
      <c r="K135" s="8"/>
      <c r="L135" s="8"/>
      <c r="M135" s="8"/>
      <c r="N135" s="26">
        <f>AVERAGE(Calculations!P136:Y136)</f>
        <v>26.396666666666665</v>
      </c>
      <c r="O135" s="25">
        <f>STDEV(Calculations!P136:Y136)</f>
        <v>8.9628864398324681E-2</v>
      </c>
    </row>
    <row r="136" spans="1:15">
      <c r="A136" s="128"/>
      <c r="B136" s="9" t="str">
        <f>IF('Gene Table'!D136="","",'Gene Table'!D136)</f>
        <v>NM_000355</v>
      </c>
      <c r="C136" s="5" t="s">
        <v>1780</v>
      </c>
      <c r="D136" s="8">
        <v>25.17</v>
      </c>
      <c r="E136" s="8">
        <v>25.17</v>
      </c>
      <c r="F136" s="8">
        <v>25.32</v>
      </c>
      <c r="G136" s="8"/>
      <c r="H136" s="8"/>
      <c r="I136" s="8"/>
      <c r="J136" s="8"/>
      <c r="K136" s="8"/>
      <c r="L136" s="8"/>
      <c r="M136" s="8"/>
      <c r="N136" s="26">
        <f>AVERAGE(Calculations!P137:Y137)</f>
        <v>25.22</v>
      </c>
      <c r="O136" s="25">
        <f>STDEV(Calculations!P137:Y137)</f>
        <v>8.6602540378443046E-2</v>
      </c>
    </row>
    <row r="137" spans="1:15">
      <c r="A137" s="128"/>
      <c r="B137" s="9" t="str">
        <f>IF('Gene Table'!D137="","",'Gene Table'!D137)</f>
        <v>NM_000636</v>
      </c>
      <c r="C137" s="5" t="s">
        <v>1781</v>
      </c>
      <c r="D137" s="8">
        <v>32.35</v>
      </c>
      <c r="E137" s="8">
        <v>32.5</v>
      </c>
      <c r="F137" s="8">
        <v>32.590000000000003</v>
      </c>
      <c r="G137" s="8"/>
      <c r="H137" s="8"/>
      <c r="I137" s="8"/>
      <c r="J137" s="8"/>
      <c r="K137" s="8"/>
      <c r="L137" s="8"/>
      <c r="M137" s="8"/>
      <c r="N137" s="26">
        <f>AVERAGE(Calculations!P138:Y138)</f>
        <v>32.479999999999997</v>
      </c>
      <c r="O137" s="25">
        <f>STDEV(Calculations!P138:Y138)</f>
        <v>0.1212435565298222</v>
      </c>
    </row>
    <row r="138" spans="1:15">
      <c r="A138" s="128"/>
      <c r="B138" s="9" t="str">
        <f>IF('Gene Table'!D138="","",'Gene Table'!D138)</f>
        <v>NM_194255</v>
      </c>
      <c r="C138" s="5" t="s">
        <v>1782</v>
      </c>
      <c r="D138" s="8">
        <v>26.22</v>
      </c>
      <c r="E138" s="8">
        <v>26.21</v>
      </c>
      <c r="F138" s="8">
        <v>26.32</v>
      </c>
      <c r="G138" s="8"/>
      <c r="H138" s="8"/>
      <c r="I138" s="8"/>
      <c r="J138" s="8"/>
      <c r="K138" s="8"/>
      <c r="L138" s="8"/>
      <c r="M138" s="8"/>
      <c r="N138" s="26">
        <f>AVERAGE(Calculations!P139:Y139)</f>
        <v>26.25</v>
      </c>
      <c r="O138" s="25">
        <f>STDEV(Calculations!P139:Y139)</f>
        <v>6.0827625302982365E-2</v>
      </c>
    </row>
    <row r="139" spans="1:15">
      <c r="A139" s="128"/>
      <c r="B139" s="9" t="str">
        <f>IF('Gene Table'!D139="","",'Gene Table'!D139)</f>
        <v>NM_000452</v>
      </c>
      <c r="C139" s="5" t="s">
        <v>1783</v>
      </c>
      <c r="D139" s="8">
        <v>25.67</v>
      </c>
      <c r="E139" s="8">
        <v>25.79</v>
      </c>
      <c r="F139" s="8">
        <v>26.01</v>
      </c>
      <c r="G139" s="8"/>
      <c r="H139" s="8"/>
      <c r="I139" s="8"/>
      <c r="J139" s="8"/>
      <c r="K139" s="8"/>
      <c r="L139" s="8"/>
      <c r="M139" s="8"/>
      <c r="N139" s="26">
        <f>AVERAGE(Calculations!P140:Y140)</f>
        <v>25.823333333333334</v>
      </c>
      <c r="O139" s="25">
        <f>STDEV(Calculations!P140:Y140)</f>
        <v>0.17243356208525903</v>
      </c>
    </row>
    <row r="140" spans="1:15">
      <c r="A140" s="128"/>
      <c r="B140" s="9" t="str">
        <f>IF('Gene Table'!D140="","",'Gene Table'!D140)</f>
        <v>NM_022362</v>
      </c>
      <c r="C140" s="5" t="s">
        <v>1784</v>
      </c>
      <c r="D140" s="8">
        <v>27.26</v>
      </c>
      <c r="E140" s="8">
        <v>27.43</v>
      </c>
      <c r="F140" s="8">
        <v>27.6</v>
      </c>
      <c r="G140" s="8"/>
      <c r="H140" s="8"/>
      <c r="I140" s="8"/>
      <c r="J140" s="8"/>
      <c r="K140" s="8"/>
      <c r="L140" s="8"/>
      <c r="M140" s="8"/>
      <c r="N140" s="26">
        <f>AVERAGE(Calculations!P141:Y141)</f>
        <v>27.429999999999996</v>
      </c>
      <c r="O140" s="25">
        <f>STDEV(Calculations!P141:Y141)</f>
        <v>0.17000000000073187</v>
      </c>
    </row>
    <row r="141" spans="1:15">
      <c r="A141" s="128"/>
      <c r="B141" s="9" t="str">
        <f>IF('Gene Table'!D141="","",'Gene Table'!D141)</f>
        <v>NM_005410</v>
      </c>
      <c r="C141" s="5" t="s">
        <v>1785</v>
      </c>
      <c r="D141" s="8">
        <v>25.27</v>
      </c>
      <c r="E141" s="8">
        <v>25.32</v>
      </c>
      <c r="F141" s="8">
        <v>25.39</v>
      </c>
      <c r="G141" s="8"/>
      <c r="H141" s="8"/>
      <c r="I141" s="8"/>
      <c r="J141" s="8"/>
      <c r="K141" s="8"/>
      <c r="L141" s="8"/>
      <c r="M141" s="8"/>
      <c r="N141" s="26">
        <f>AVERAGE(Calculations!P142:Y142)</f>
        <v>25.326666666666668</v>
      </c>
      <c r="O141" s="25">
        <f>STDEV(Calculations!P142:Y142)</f>
        <v>6.0277137733417564E-2</v>
      </c>
    </row>
    <row r="142" spans="1:15">
      <c r="A142" s="128"/>
      <c r="B142" s="9" t="str">
        <f>IF('Gene Table'!D142="","",'Gene Table'!D142)</f>
        <v>NM_022162</v>
      </c>
      <c r="C142" s="5" t="s">
        <v>1786</v>
      </c>
      <c r="D142" s="8">
        <v>26.42</v>
      </c>
      <c r="E142" s="8">
        <v>26.48</v>
      </c>
      <c r="F142" s="8">
        <v>26.64</v>
      </c>
      <c r="G142" s="8"/>
      <c r="H142" s="8"/>
      <c r="I142" s="8"/>
      <c r="J142" s="8"/>
      <c r="K142" s="8"/>
      <c r="L142" s="8"/>
      <c r="M142" s="8"/>
      <c r="N142" s="26">
        <f>AVERAGE(Calculations!P143:Y143)</f>
        <v>26.513333333333335</v>
      </c>
      <c r="O142" s="25">
        <f>STDEV(Calculations!P143:Y143)</f>
        <v>0.11372481406154608</v>
      </c>
    </row>
    <row r="143" spans="1:15">
      <c r="A143" s="128"/>
      <c r="B143" s="9" t="str">
        <f>IF('Gene Table'!D143="","",'Gene Table'!D143)</f>
        <v>NM_000450</v>
      </c>
      <c r="C143" s="5" t="s">
        <v>1787</v>
      </c>
      <c r="D143" s="8">
        <v>27.97</v>
      </c>
      <c r="E143" s="8">
        <v>28.17</v>
      </c>
      <c r="F143" s="8">
        <v>28.2</v>
      </c>
      <c r="G143" s="8"/>
      <c r="H143" s="8"/>
      <c r="I143" s="8"/>
      <c r="J143" s="8"/>
      <c r="K143" s="8"/>
      <c r="L143" s="8"/>
      <c r="M143" s="8"/>
      <c r="N143" s="26">
        <f>AVERAGE(Calculations!P144:Y144)</f>
        <v>28.113333333333333</v>
      </c>
      <c r="O143" s="25">
        <f>STDEV(Calculations!P144:Y144)</f>
        <v>0.12503332889007449</v>
      </c>
    </row>
    <row r="144" spans="1:15">
      <c r="A144" s="128"/>
      <c r="B144" s="9" t="str">
        <f>IF('Gene Table'!D144="","",'Gene Table'!D144)</f>
        <v>NM_002957</v>
      </c>
      <c r="C144" s="5" t="s">
        <v>1788</v>
      </c>
      <c r="D144" s="8">
        <v>30.96</v>
      </c>
      <c r="E144" s="8">
        <v>31.41</v>
      </c>
      <c r="F144" s="8">
        <v>31.39</v>
      </c>
      <c r="G144" s="8"/>
      <c r="H144" s="8"/>
      <c r="I144" s="8"/>
      <c r="J144" s="8"/>
      <c r="K144" s="8"/>
      <c r="L144" s="8"/>
      <c r="M144" s="8"/>
      <c r="N144" s="26">
        <f>AVERAGE(Calculations!P145:Y145)</f>
        <v>31.253333333333334</v>
      </c>
      <c r="O144" s="25">
        <f>STDEV(Calculations!P145:Y145)</f>
        <v>0.25423086620860336</v>
      </c>
    </row>
    <row r="145" spans="1:15">
      <c r="A145" s="128"/>
      <c r="B145" s="9" t="str">
        <f>IF('Gene Table'!D145="","",'Gene Table'!D145)</f>
        <v>NM_002894</v>
      </c>
      <c r="C145" s="5" t="s">
        <v>1789</v>
      </c>
      <c r="D145" s="8">
        <v>25.21</v>
      </c>
      <c r="E145" s="8">
        <v>25.34</v>
      </c>
      <c r="F145" s="8">
        <v>25.45</v>
      </c>
      <c r="G145" s="8"/>
      <c r="H145" s="8"/>
      <c r="I145" s="8"/>
      <c r="J145" s="8"/>
      <c r="K145" s="8"/>
      <c r="L145" s="8"/>
      <c r="M145" s="8"/>
      <c r="N145" s="26">
        <f>AVERAGE(Calculations!P146:Y146)</f>
        <v>25.333333333333332</v>
      </c>
      <c r="O145" s="25">
        <f>STDEV(Calculations!P146:Y146)</f>
        <v>0.12013880860626654</v>
      </c>
    </row>
    <row r="146" spans="1:15">
      <c r="A146" s="128"/>
      <c r="B146" s="9" t="str">
        <f>IF('Gene Table'!D146="","",'Gene Table'!D146)</f>
        <v>NM_002890</v>
      </c>
      <c r="C146" s="5" t="s">
        <v>1790</v>
      </c>
      <c r="D146" s="8">
        <v>29.12</v>
      </c>
      <c r="E146" s="8">
        <v>29.23</v>
      </c>
      <c r="F146" s="8">
        <v>29.29</v>
      </c>
      <c r="G146" s="8"/>
      <c r="H146" s="8"/>
      <c r="I146" s="8"/>
      <c r="J146" s="8"/>
      <c r="K146" s="8"/>
      <c r="L146" s="8"/>
      <c r="M146" s="8"/>
      <c r="N146" s="26">
        <f>AVERAGE(Calculations!P147:Y147)</f>
        <v>29.213333333333335</v>
      </c>
      <c r="O146" s="25">
        <f>STDEV(Calculations!P147:Y147)</f>
        <v>8.6216781042516205E-2</v>
      </c>
    </row>
    <row r="147" spans="1:15">
      <c r="A147" s="128"/>
      <c r="B147" s="9" t="str">
        <f>IF('Gene Table'!D147="","",'Gene Table'!D147)</f>
        <v>NM_000958</v>
      </c>
      <c r="C147" s="5" t="s">
        <v>1791</v>
      </c>
      <c r="D147" s="8">
        <v>27.59</v>
      </c>
      <c r="E147" s="8">
        <v>27.62</v>
      </c>
      <c r="F147" s="8">
        <v>27.78</v>
      </c>
      <c r="G147" s="8"/>
      <c r="H147" s="8"/>
      <c r="I147" s="8"/>
      <c r="J147" s="8"/>
      <c r="K147" s="8"/>
      <c r="L147" s="8"/>
      <c r="M147" s="8"/>
      <c r="N147" s="26">
        <f>AVERAGE(Calculations!P148:Y148)</f>
        <v>27.663333333333338</v>
      </c>
      <c r="O147" s="25">
        <f>STDEV(Calculations!P148:Y148)</f>
        <v>0.10214368964029757</v>
      </c>
    </row>
    <row r="148" spans="1:15">
      <c r="A148" s="128"/>
      <c r="B148" s="9" t="str">
        <f>IF('Gene Table'!D148="","",'Gene Table'!D148)</f>
        <v>NM_000956</v>
      </c>
      <c r="C148" s="5" t="s">
        <v>1792</v>
      </c>
      <c r="D148" s="8">
        <v>27.38</v>
      </c>
      <c r="E148" s="8">
        <v>27.53</v>
      </c>
      <c r="F148" s="8">
        <v>27.6</v>
      </c>
      <c r="G148" s="8"/>
      <c r="H148" s="8"/>
      <c r="I148" s="8"/>
      <c r="J148" s="8"/>
      <c r="K148" s="8"/>
      <c r="L148" s="8"/>
      <c r="M148" s="8"/>
      <c r="N148" s="26">
        <f>AVERAGE(Calculations!P149:Y149)</f>
        <v>27.50333333333333</v>
      </c>
      <c r="O148" s="25">
        <f>STDEV(Calculations!P149:Y149)</f>
        <v>0.11239810200058373</v>
      </c>
    </row>
    <row r="149" spans="1:15">
      <c r="A149" s="128"/>
      <c r="B149" s="9" t="str">
        <f>IF('Gene Table'!D149="","",'Gene Table'!D149)</f>
        <v>NM_000264</v>
      </c>
      <c r="C149" s="5" t="s">
        <v>1793</v>
      </c>
      <c r="D149" s="8">
        <v>28.59</v>
      </c>
      <c r="E149" s="8">
        <v>28.6</v>
      </c>
      <c r="F149" s="8">
        <v>28.69</v>
      </c>
      <c r="G149" s="8"/>
      <c r="H149" s="8"/>
      <c r="I149" s="8"/>
      <c r="J149" s="8"/>
      <c r="K149" s="8"/>
      <c r="L149" s="8"/>
      <c r="M149" s="8"/>
      <c r="N149" s="26">
        <f>AVERAGE(Calculations!P150:Y150)</f>
        <v>28.626666666666665</v>
      </c>
      <c r="O149" s="25">
        <f>STDEV(Calculations!P150:Y150)</f>
        <v>5.5075705472861461E-2</v>
      </c>
    </row>
    <row r="150" spans="1:15">
      <c r="A150" s="128"/>
      <c r="B150" s="9" t="str">
        <f>IF('Gene Table'!D150="","",'Gene Table'!D150)</f>
        <v>NM_002734</v>
      </c>
      <c r="C150" s="5" t="s">
        <v>1794</v>
      </c>
      <c r="D150" s="8">
        <v>26.91</v>
      </c>
      <c r="E150" s="8">
        <v>26.96</v>
      </c>
      <c r="F150" s="8">
        <v>27.14</v>
      </c>
      <c r="G150" s="8"/>
      <c r="H150" s="8"/>
      <c r="I150" s="8"/>
      <c r="J150" s="8"/>
      <c r="K150" s="8"/>
      <c r="L150" s="8"/>
      <c r="M150" s="8"/>
      <c r="N150" s="26">
        <f>AVERAGE(Calculations!P151:Y151)</f>
        <v>27.003333333333334</v>
      </c>
      <c r="O150" s="25">
        <f>STDEV(Calculations!P151:Y151)</f>
        <v>0.12096831541082714</v>
      </c>
    </row>
    <row r="151" spans="1:15">
      <c r="A151" s="128"/>
      <c r="B151" s="9" t="str">
        <f>IF('Gene Table'!D151="","",'Gene Table'!D151)</f>
        <v>NM_018272</v>
      </c>
      <c r="C151" s="5" t="s">
        <v>1795</v>
      </c>
      <c r="D151" s="8">
        <v>27.07</v>
      </c>
      <c r="E151" s="8">
        <v>27.07</v>
      </c>
      <c r="F151" s="8">
        <v>27.16</v>
      </c>
      <c r="G151" s="8"/>
      <c r="H151" s="8"/>
      <c r="I151" s="8"/>
      <c r="J151" s="8"/>
      <c r="K151" s="8"/>
      <c r="L151" s="8"/>
      <c r="M151" s="8"/>
      <c r="N151" s="26">
        <f>AVERAGE(Calculations!P152:Y152)</f>
        <v>27.099999999999998</v>
      </c>
      <c r="O151" s="25">
        <f>STDEV(Calculations!P152:Y152)</f>
        <v>5.1961524227066236E-2</v>
      </c>
    </row>
    <row r="152" spans="1:15">
      <c r="A152" s="128"/>
      <c r="B152" s="9" t="str">
        <f>IF('Gene Table'!D152="","",'Gene Table'!D152)</f>
        <v>NM_018248</v>
      </c>
      <c r="C152" s="5" t="s">
        <v>1796</v>
      </c>
      <c r="D152" s="8">
        <v>27</v>
      </c>
      <c r="E152" s="8">
        <v>27.22</v>
      </c>
      <c r="F152" s="8">
        <v>27.41</v>
      </c>
      <c r="G152" s="8"/>
      <c r="H152" s="8"/>
      <c r="I152" s="8"/>
      <c r="J152" s="8"/>
      <c r="K152" s="8"/>
      <c r="L152" s="8"/>
      <c r="M152" s="8"/>
      <c r="N152" s="26">
        <f>AVERAGE(Calculations!P153:Y153)</f>
        <v>27.209999999999997</v>
      </c>
      <c r="O152" s="25">
        <f>STDEV(Calculations!P153:Y153)</f>
        <v>0.20518284528712091</v>
      </c>
    </row>
    <row r="153" spans="1:15">
      <c r="A153" s="128"/>
      <c r="B153" s="9" t="str">
        <f>IF('Gene Table'!D153="","",'Gene Table'!D153)</f>
        <v>NM_017672</v>
      </c>
      <c r="C153" s="5" t="s">
        <v>1797</v>
      </c>
      <c r="D153" s="8">
        <v>25.79</v>
      </c>
      <c r="E153" s="8">
        <v>25.86</v>
      </c>
      <c r="F153" s="8">
        <v>26.02</v>
      </c>
      <c r="G153" s="8"/>
      <c r="H153" s="8"/>
      <c r="I153" s="8"/>
      <c r="J153" s="8"/>
      <c r="K153" s="8"/>
      <c r="L153" s="8"/>
      <c r="M153" s="8"/>
      <c r="N153" s="26">
        <f>AVERAGE(Calculations!P154:Y154)</f>
        <v>25.89</v>
      </c>
      <c r="O153" s="25">
        <f>STDEV(Calculations!P154:Y154)</f>
        <v>0.11789826122551617</v>
      </c>
    </row>
    <row r="154" spans="1:15">
      <c r="A154" s="128"/>
      <c r="B154" s="9" t="str">
        <f>IF('Gene Table'!D154="","",'Gene Table'!D154)</f>
        <v>NM_019093</v>
      </c>
      <c r="C154" s="5" t="s">
        <v>1798</v>
      </c>
      <c r="D154" s="8">
        <v>26.69</v>
      </c>
      <c r="E154" s="8">
        <v>26.57</v>
      </c>
      <c r="F154" s="8">
        <v>26.88</v>
      </c>
      <c r="G154" s="8"/>
      <c r="H154" s="8"/>
      <c r="I154" s="8"/>
      <c r="J154" s="8"/>
      <c r="K154" s="8"/>
      <c r="L154" s="8"/>
      <c r="M154" s="8"/>
      <c r="N154" s="26">
        <f>AVERAGE(Calculations!P155:Y155)</f>
        <v>26.713333333333335</v>
      </c>
      <c r="O154" s="25">
        <f>STDEV(Calculations!P155:Y155)</f>
        <v>0.15631165450257731</v>
      </c>
    </row>
    <row r="155" spans="1:15">
      <c r="A155" s="128"/>
      <c r="B155" s="9" t="str">
        <f>IF('Gene Table'!D155="","",'Gene Table'!D155)</f>
        <v>NM_007120</v>
      </c>
      <c r="C155" s="5" t="s">
        <v>1799</v>
      </c>
      <c r="D155" s="8">
        <v>27.35</v>
      </c>
      <c r="E155" s="8">
        <v>27.69</v>
      </c>
      <c r="F155" s="8">
        <v>27.73</v>
      </c>
      <c r="G155" s="8"/>
      <c r="H155" s="8"/>
      <c r="I155" s="8"/>
      <c r="J155" s="8"/>
      <c r="K155" s="8"/>
      <c r="L155" s="8"/>
      <c r="M155" s="8"/>
      <c r="N155" s="26">
        <f>AVERAGE(Calculations!P156:Y156)</f>
        <v>27.590000000000003</v>
      </c>
      <c r="O155" s="25">
        <f>STDEV(Calculations!P156:Y156)</f>
        <v>0.20880613017759336</v>
      </c>
    </row>
    <row r="156" spans="1:15">
      <c r="A156" s="128"/>
      <c r="B156" s="9" t="str">
        <f>IF('Gene Table'!D156="","",'Gene Table'!D156)</f>
        <v>NM_001184</v>
      </c>
      <c r="C156" s="5" t="s">
        <v>1800</v>
      </c>
      <c r="D156" s="8">
        <v>29.35</v>
      </c>
      <c r="E156" s="8">
        <v>29.56</v>
      </c>
      <c r="F156" s="8">
        <v>29.77</v>
      </c>
      <c r="G156" s="8"/>
      <c r="H156" s="8"/>
      <c r="I156" s="8"/>
      <c r="J156" s="8"/>
      <c r="K156" s="8"/>
      <c r="L156" s="8"/>
      <c r="M156" s="8"/>
      <c r="N156" s="26">
        <f>AVERAGE(Calculations!P157:Y157)</f>
        <v>29.56</v>
      </c>
      <c r="O156" s="25">
        <f>STDEV(Calculations!P157:Y157)</f>
        <v>0.21000000000071115</v>
      </c>
    </row>
    <row r="157" spans="1:15">
      <c r="A157" s="128"/>
      <c r="B157" s="9" t="str">
        <f>IF('Gene Table'!D157="","",'Gene Table'!D157)</f>
        <v>NM_205862</v>
      </c>
      <c r="C157" s="5" t="s">
        <v>1801</v>
      </c>
      <c r="D157" s="8">
        <v>27.76</v>
      </c>
      <c r="E157" s="8">
        <v>28.03</v>
      </c>
      <c r="F157" s="8">
        <v>28.26</v>
      </c>
      <c r="G157" s="8"/>
      <c r="H157" s="8"/>
      <c r="I157" s="8"/>
      <c r="J157" s="8"/>
      <c r="K157" s="8"/>
      <c r="L157" s="8"/>
      <c r="M157" s="8"/>
      <c r="N157" s="26">
        <f>AVERAGE(Calculations!P158:Y158)</f>
        <v>28.016666666666669</v>
      </c>
      <c r="O157" s="25">
        <f>STDEV(Calculations!P158:Y158)</f>
        <v>0.25026652459527365</v>
      </c>
    </row>
    <row r="158" spans="1:15">
      <c r="A158" s="128"/>
      <c r="B158" s="9" t="str">
        <f>IF('Gene Table'!D158="","",'Gene Table'!D158)</f>
        <v>NM_019075</v>
      </c>
      <c r="C158" s="5" t="s">
        <v>1802</v>
      </c>
      <c r="D158" s="8">
        <v>28.55</v>
      </c>
      <c r="E158" s="8">
        <v>28.73</v>
      </c>
      <c r="F158" s="8">
        <v>28.85</v>
      </c>
      <c r="G158" s="8"/>
      <c r="H158" s="8"/>
      <c r="I158" s="8"/>
      <c r="J158" s="8"/>
      <c r="K158" s="8"/>
      <c r="L158" s="8"/>
      <c r="M158" s="8"/>
      <c r="N158" s="26">
        <f>AVERAGE(Calculations!P159:Y159)</f>
        <v>28.709999999999997</v>
      </c>
      <c r="O158" s="25">
        <f>STDEV(Calculations!P159:Y159)</f>
        <v>0.1509966887054153</v>
      </c>
    </row>
    <row r="159" spans="1:15">
      <c r="A159" s="128"/>
      <c r="B159" s="9" t="str">
        <f>IF('Gene Table'!D159="","",'Gene Table'!D159)</f>
        <v>NM_017442</v>
      </c>
      <c r="C159" s="5" t="s">
        <v>1803</v>
      </c>
      <c r="D159" s="8">
        <v>29.63</v>
      </c>
      <c r="E159" s="8">
        <v>29.52</v>
      </c>
      <c r="F159" s="8">
        <v>29.89</v>
      </c>
      <c r="G159" s="8"/>
      <c r="H159" s="8"/>
      <c r="I159" s="8"/>
      <c r="J159" s="8"/>
      <c r="K159" s="8"/>
      <c r="L159" s="8"/>
      <c r="M159" s="8"/>
      <c r="N159" s="26">
        <f>AVERAGE(Calculations!P160:Y160)</f>
        <v>29.679999999999996</v>
      </c>
      <c r="O159" s="25">
        <f>STDEV(Calculations!P160:Y160)</f>
        <v>0.19000000000068548</v>
      </c>
    </row>
    <row r="160" spans="1:15">
      <c r="A160" s="128"/>
      <c r="B160" s="9" t="str">
        <f>IF('Gene Table'!D160="","",'Gene Table'!D160)</f>
        <v>NM_000534</v>
      </c>
      <c r="C160" s="5" t="s">
        <v>1804</v>
      </c>
      <c r="D160" s="8">
        <v>27.29</v>
      </c>
      <c r="E160" s="8">
        <v>27.31</v>
      </c>
      <c r="F160" s="8">
        <v>27.47</v>
      </c>
      <c r="G160" s="8"/>
      <c r="H160" s="8"/>
      <c r="I160" s="8"/>
      <c r="J160" s="8"/>
      <c r="K160" s="8"/>
      <c r="L160" s="8"/>
      <c r="M160" s="8"/>
      <c r="N160" s="26">
        <f>AVERAGE(Calculations!P161:Y161)</f>
        <v>27.356666666666666</v>
      </c>
      <c r="O160" s="25">
        <f>STDEV(Calculations!P161:Y161)</f>
        <v>9.8657657246324887E-2</v>
      </c>
    </row>
    <row r="161" spans="1:15">
      <c r="A161" s="128"/>
      <c r="B161" s="9" t="str">
        <f>IF('Gene Table'!D161="","",'Gene Table'!D161)</f>
        <v>NM_002613</v>
      </c>
      <c r="C161" s="5" t="s">
        <v>1805</v>
      </c>
      <c r="D161" s="8">
        <v>26.17</v>
      </c>
      <c r="E161" s="8">
        <v>26.21</v>
      </c>
      <c r="F161" s="8">
        <v>26.38</v>
      </c>
      <c r="G161" s="8"/>
      <c r="H161" s="8"/>
      <c r="I161" s="8"/>
      <c r="J161" s="8"/>
      <c r="K161" s="8"/>
      <c r="L161" s="8"/>
      <c r="M161" s="8"/>
      <c r="N161" s="26">
        <f>AVERAGE(Calculations!P162:Y162)</f>
        <v>26.253333333333334</v>
      </c>
      <c r="O161" s="25">
        <f>STDEV(Calculations!P162:Y162)</f>
        <v>0.1115048578911835</v>
      </c>
    </row>
    <row r="162" spans="1:15">
      <c r="A162" s="128"/>
      <c r="B162" s="9" t="str">
        <f>IF('Gene Table'!D162="","",'Gene Table'!D162)</f>
        <v>NM_016341</v>
      </c>
      <c r="C162" s="5" t="s">
        <v>1806</v>
      </c>
      <c r="D162" s="8">
        <v>35.94</v>
      </c>
      <c r="E162" s="8">
        <v>36.020000000000003</v>
      </c>
      <c r="F162" s="8">
        <v>36.14</v>
      </c>
      <c r="G162" s="8"/>
      <c r="H162" s="8"/>
      <c r="I162" s="8"/>
      <c r="J162" s="8"/>
      <c r="K162" s="8"/>
      <c r="L162" s="8"/>
      <c r="M162" s="8"/>
      <c r="N162" s="26">
        <f>AVERAGE(Calculations!P163:Y163)</f>
        <v>35</v>
      </c>
      <c r="O162" s="25">
        <f>STDEV(Calculations!P163:Y163)</f>
        <v>0</v>
      </c>
    </row>
    <row r="163" spans="1:15">
      <c r="A163" s="128"/>
      <c r="B163" s="9" t="str">
        <f>IF('Gene Table'!D163="","",'Gene Table'!D163)</f>
        <v>NM_020529</v>
      </c>
      <c r="C163" s="5" t="s">
        <v>1807</v>
      </c>
      <c r="D163" s="8">
        <v>25.36</v>
      </c>
      <c r="E163" s="8">
        <v>25.37</v>
      </c>
      <c r="F163" s="8">
        <v>25.49</v>
      </c>
      <c r="G163" s="8"/>
      <c r="H163" s="8"/>
      <c r="I163" s="8"/>
      <c r="J163" s="8"/>
      <c r="K163" s="8"/>
      <c r="L163" s="8"/>
      <c r="M163" s="8"/>
      <c r="N163" s="26">
        <f>AVERAGE(Calculations!P164:Y164)</f>
        <v>25.406666666666666</v>
      </c>
      <c r="O163" s="25">
        <f>STDEV(Calculations!P164:Y164)</f>
        <v>7.2341781380701381E-2</v>
      </c>
    </row>
    <row r="164" spans="1:15">
      <c r="A164" s="128"/>
      <c r="B164" s="9" t="str">
        <f>IF('Gene Table'!D164="","",'Gene Table'!D164)</f>
        <v>NM_003998</v>
      </c>
      <c r="C164" s="5" t="s">
        <v>1808</v>
      </c>
      <c r="D164" s="8">
        <v>39.26</v>
      </c>
      <c r="E164" s="8">
        <v>37.24</v>
      </c>
      <c r="F164" s="8">
        <v>35.58</v>
      </c>
      <c r="G164" s="8"/>
      <c r="H164" s="8"/>
      <c r="I164" s="8"/>
      <c r="J164" s="8"/>
      <c r="K164" s="8"/>
      <c r="L164" s="8"/>
      <c r="M164" s="8"/>
      <c r="N164" s="26">
        <f>AVERAGE(Calculations!P165:Y165)</f>
        <v>35</v>
      </c>
      <c r="O164" s="25">
        <f>STDEV(Calculations!P165:Y165)</f>
        <v>0</v>
      </c>
    </row>
    <row r="165" spans="1:15">
      <c r="A165" s="128"/>
      <c r="B165" s="9" t="str">
        <f>IF('Gene Table'!D165="","",'Gene Table'!D165)</f>
        <v>NM_006164</v>
      </c>
      <c r="C165" s="5" t="s">
        <v>1809</v>
      </c>
      <c r="D165" s="8">
        <v>27.78</v>
      </c>
      <c r="E165" s="8">
        <v>27.83</v>
      </c>
      <c r="F165" s="8">
        <v>28.01</v>
      </c>
      <c r="G165" s="8"/>
      <c r="H165" s="8"/>
      <c r="I165" s="8"/>
      <c r="J165" s="8"/>
      <c r="K165" s="8"/>
      <c r="L165" s="8"/>
      <c r="M165" s="8"/>
      <c r="N165" s="26">
        <f>AVERAGE(Calculations!P166:Y166)</f>
        <v>27.873333333333335</v>
      </c>
      <c r="O165" s="25">
        <f>STDEV(Calculations!P166:Y166)</f>
        <v>0.12096831541082778</v>
      </c>
    </row>
    <row r="166" spans="1:15">
      <c r="A166" s="128"/>
      <c r="B166" s="9" t="str">
        <f>IF('Gene Table'!D166="","",'Gene Table'!D166)</f>
        <v>NM_002485</v>
      </c>
      <c r="C166" s="5" t="s">
        <v>1813</v>
      </c>
      <c r="D166" s="8">
        <v>28.82</v>
      </c>
      <c r="E166" s="8">
        <v>28.94</v>
      </c>
      <c r="F166" s="8">
        <v>29.06</v>
      </c>
      <c r="G166" s="8"/>
      <c r="H166" s="8"/>
      <c r="I166" s="8"/>
      <c r="J166" s="8"/>
      <c r="K166" s="8"/>
      <c r="L166" s="8"/>
      <c r="M166" s="8"/>
      <c r="N166" s="26">
        <f>AVERAGE(Calculations!P167:Y167)</f>
        <v>28.94</v>
      </c>
      <c r="O166" s="25">
        <f>STDEV(Calculations!P167:Y167)</f>
        <v>0.11999999999999922</v>
      </c>
    </row>
    <row r="167" spans="1:15">
      <c r="A167" s="128"/>
      <c r="B167" s="9" t="str">
        <f>IF('Gene Table'!D167="","",'Gene Table'!D167)</f>
        <v>NM_002454</v>
      </c>
      <c r="C167" s="5" t="s">
        <v>1814</v>
      </c>
      <c r="D167" s="8">
        <v>29.1</v>
      </c>
      <c r="E167" s="8">
        <v>29.08</v>
      </c>
      <c r="F167" s="8">
        <v>29.29</v>
      </c>
      <c r="G167" s="8"/>
      <c r="H167" s="8"/>
      <c r="I167" s="8"/>
      <c r="J167" s="8"/>
      <c r="K167" s="8"/>
      <c r="L167" s="8"/>
      <c r="M167" s="8"/>
      <c r="N167" s="26">
        <f>AVERAGE(Calculations!P168:Y168)</f>
        <v>29.156666666666666</v>
      </c>
      <c r="O167" s="25">
        <f>STDEV(Calculations!P168:Y168)</f>
        <v>0.11590225767142445</v>
      </c>
    </row>
    <row r="168" spans="1:15">
      <c r="A168" s="128"/>
      <c r="B168" s="9" t="str">
        <f>IF('Gene Table'!D168="","",'Gene Table'!D168)</f>
        <v>NM_019899</v>
      </c>
      <c r="C168" s="5" t="s">
        <v>1815</v>
      </c>
      <c r="D168" s="8">
        <v>30.85</v>
      </c>
      <c r="E168" s="8">
        <v>30.58</v>
      </c>
      <c r="F168" s="8">
        <v>31.03</v>
      </c>
      <c r="G168" s="8"/>
      <c r="H168" s="8"/>
      <c r="I168" s="8"/>
      <c r="J168" s="8"/>
      <c r="K168" s="8"/>
      <c r="L168" s="8"/>
      <c r="M168" s="8"/>
      <c r="N168" s="26">
        <f>AVERAGE(Calculations!P169:Y169)</f>
        <v>30.820000000000004</v>
      </c>
      <c r="O168" s="25">
        <f>STDEV(Calculations!P169:Y169)</f>
        <v>0.22649503305730173</v>
      </c>
    </row>
    <row r="169" spans="1:15">
      <c r="A169" s="128"/>
      <c r="B169" s="9" t="str">
        <f>IF('Gene Table'!D169="","",'Gene Table'!D169)</f>
        <v>NM_005590</v>
      </c>
      <c r="C169" s="5" t="s">
        <v>1816</v>
      </c>
      <c r="D169" s="8">
        <v>36.58</v>
      </c>
      <c r="E169" s="8" t="s">
        <v>1772</v>
      </c>
      <c r="F169" s="8">
        <v>36.69</v>
      </c>
      <c r="G169" s="8"/>
      <c r="H169" s="8"/>
      <c r="I169" s="8"/>
      <c r="J169" s="8"/>
      <c r="K169" s="8"/>
      <c r="L169" s="8"/>
      <c r="M169" s="8"/>
      <c r="N169" s="26">
        <f>AVERAGE(Calculations!P170:Y170)</f>
        <v>35</v>
      </c>
      <c r="O169" s="25">
        <f>STDEV(Calculations!P170:Y170)</f>
        <v>0</v>
      </c>
    </row>
    <row r="170" spans="1:15">
      <c r="A170" s="128"/>
      <c r="B170" s="9" t="str">
        <f>IF('Gene Table'!D170="","",'Gene Table'!D170)</f>
        <v>NM_000250</v>
      </c>
      <c r="C170" s="5" t="s">
        <v>1817</v>
      </c>
      <c r="D170" s="8">
        <v>25.88</v>
      </c>
      <c r="E170" s="8">
        <v>26.08</v>
      </c>
      <c r="F170" s="8">
        <v>26.06</v>
      </c>
      <c r="G170" s="8"/>
      <c r="H170" s="8"/>
      <c r="I170" s="8"/>
      <c r="J170" s="8"/>
      <c r="K170" s="8"/>
      <c r="L170" s="8"/>
      <c r="M170" s="8"/>
      <c r="N170" s="26">
        <f>AVERAGE(Calculations!P171:Y171)</f>
        <v>26.006666666666664</v>
      </c>
      <c r="O170" s="25">
        <f>STDEV(Calculations!P171:Y171)</f>
        <v>0.11015141094572173</v>
      </c>
    </row>
    <row r="171" spans="1:15">
      <c r="A171" s="128"/>
      <c r="B171" s="9" t="str">
        <f>IF('Gene Table'!D171="","",'Gene Table'!D171)</f>
        <v>NM_002426</v>
      </c>
      <c r="C171" s="5" t="s">
        <v>1818</v>
      </c>
      <c r="D171" s="8">
        <v>27.25</v>
      </c>
      <c r="E171" s="8">
        <v>27.12</v>
      </c>
      <c r="F171" s="8">
        <v>27.36</v>
      </c>
      <c r="G171" s="8"/>
      <c r="H171" s="8"/>
      <c r="I171" s="8"/>
      <c r="J171" s="8"/>
      <c r="K171" s="8"/>
      <c r="L171" s="8"/>
      <c r="M171" s="8"/>
      <c r="N171" s="26">
        <f>AVERAGE(Calculations!P172:Y172)</f>
        <v>27.243333333333336</v>
      </c>
      <c r="O171" s="25">
        <f>STDEV(Calculations!P172:Y172)</f>
        <v>0.12013880860626655</v>
      </c>
    </row>
    <row r="172" spans="1:15">
      <c r="A172" s="128"/>
      <c r="B172" s="9" t="str">
        <f>IF('Gene Table'!D172="","",'Gene Table'!D172)</f>
        <v>NM_002422</v>
      </c>
      <c r="C172" s="5" t="s">
        <v>1819</v>
      </c>
      <c r="D172" s="8">
        <v>25.53</v>
      </c>
      <c r="E172" s="8">
        <v>25.64</v>
      </c>
      <c r="F172" s="8">
        <v>25.78</v>
      </c>
      <c r="G172" s="8"/>
      <c r="H172" s="8"/>
      <c r="I172" s="8"/>
      <c r="J172" s="8"/>
      <c r="K172" s="8"/>
      <c r="L172" s="8"/>
      <c r="M172" s="8"/>
      <c r="N172" s="26">
        <f>AVERAGE(Calculations!P173:Y173)</f>
        <v>25.650000000000002</v>
      </c>
      <c r="O172" s="25">
        <f>STDEV(Calculations!P173:Y173)</f>
        <v>0.12529964086141671</v>
      </c>
    </row>
    <row r="173" spans="1:15">
      <c r="A173" s="128"/>
      <c r="B173" s="9" t="str">
        <f>IF('Gene Table'!D173="","",'Gene Table'!D173)</f>
        <v>NM_004530</v>
      </c>
      <c r="C173" s="5" t="s">
        <v>1820</v>
      </c>
      <c r="D173" s="8">
        <v>23.16</v>
      </c>
      <c r="E173" s="8">
        <v>23.26</v>
      </c>
      <c r="F173" s="8">
        <v>23.33</v>
      </c>
      <c r="G173" s="8"/>
      <c r="H173" s="8"/>
      <c r="I173" s="8"/>
      <c r="J173" s="8"/>
      <c r="K173" s="8"/>
      <c r="L173" s="8"/>
      <c r="M173" s="8"/>
      <c r="N173" s="26">
        <f>AVERAGE(Calculations!P174:Y174)</f>
        <v>23.25</v>
      </c>
      <c r="O173" s="25">
        <f>STDEV(Calculations!P174:Y174)</f>
        <v>8.5440037453174536E-2</v>
      </c>
    </row>
    <row r="174" spans="1:15">
      <c r="A174" s="128"/>
      <c r="B174" s="9" t="str">
        <f>IF('Gene Table'!D174="","",'Gene Table'!D174)</f>
        <v>NM_002421</v>
      </c>
      <c r="C174" s="5" t="s">
        <v>1821</v>
      </c>
      <c r="D174" s="8">
        <v>35.82</v>
      </c>
      <c r="E174" s="8">
        <v>36.96</v>
      </c>
      <c r="F174" s="8" t="s">
        <v>1772</v>
      </c>
      <c r="G174" s="8"/>
      <c r="H174" s="8"/>
      <c r="I174" s="8"/>
      <c r="J174" s="8"/>
      <c r="K174" s="8"/>
      <c r="L174" s="8"/>
      <c r="M174" s="8"/>
      <c r="N174" s="26">
        <f>AVERAGE(Calculations!P175:Y175)</f>
        <v>35</v>
      </c>
      <c r="O174" s="25">
        <f>STDEV(Calculations!P175:Y175)</f>
        <v>0</v>
      </c>
    </row>
    <row r="175" spans="1:15">
      <c r="A175" s="128"/>
      <c r="B175" s="9" t="str">
        <f>IF('Gene Table'!D175="","",'Gene Table'!D175)</f>
        <v>NM_000244</v>
      </c>
      <c r="C175" s="5" t="s">
        <v>1822</v>
      </c>
      <c r="D175" s="8">
        <v>34.39</v>
      </c>
      <c r="E175" s="8">
        <v>33.94</v>
      </c>
      <c r="F175" s="8">
        <v>35.42</v>
      </c>
      <c r="G175" s="8"/>
      <c r="H175" s="8"/>
      <c r="I175" s="8"/>
      <c r="J175" s="8"/>
      <c r="K175" s="8"/>
      <c r="L175" s="8"/>
      <c r="M175" s="8"/>
      <c r="N175" s="26">
        <f>AVERAGE(Calculations!P176:Y176)</f>
        <v>34.443333333333335</v>
      </c>
      <c r="O175" s="25">
        <f>STDEV(Calculations!P176:Y176)</f>
        <v>0.53200877185754969</v>
      </c>
    </row>
    <row r="176" spans="1:15">
      <c r="A176" s="128"/>
      <c r="B176" s="9" t="str">
        <f>IF('Gene Table'!D176="","",'Gene Table'!D176)</f>
        <v>NM_006152</v>
      </c>
      <c r="C176" s="5" t="s">
        <v>1823</v>
      </c>
      <c r="D176" s="8">
        <v>28.09</v>
      </c>
      <c r="E176" s="8">
        <v>28.05</v>
      </c>
      <c r="F176" s="8">
        <v>28.11</v>
      </c>
      <c r="G176" s="8"/>
      <c r="H176" s="8"/>
      <c r="I176" s="8"/>
      <c r="J176" s="8"/>
      <c r="K176" s="8"/>
      <c r="L176" s="8"/>
      <c r="M176" s="8"/>
      <c r="N176" s="26">
        <f>AVERAGE(Calculations!P177:Y177)</f>
        <v>28.083333333333332</v>
      </c>
      <c r="O176" s="25">
        <f>STDEV(Calculations!P177:Y177)</f>
        <v>3.0550504633038281E-2</v>
      </c>
    </row>
    <row r="177" spans="1:15">
      <c r="A177" s="128"/>
      <c r="B177" s="9" t="str">
        <f>IF('Gene Table'!D177="","",'Gene Table'!D177)</f>
        <v>NM_002312</v>
      </c>
      <c r="C177" s="5" t="s">
        <v>1824</v>
      </c>
      <c r="D177" s="8">
        <v>29.43</v>
      </c>
      <c r="E177" s="8">
        <v>29.36</v>
      </c>
      <c r="F177" s="8">
        <v>29.69</v>
      </c>
      <c r="G177" s="8"/>
      <c r="H177" s="8"/>
      <c r="I177" s="8"/>
      <c r="J177" s="8"/>
      <c r="K177" s="8"/>
      <c r="L177" s="8"/>
      <c r="M177" s="8"/>
      <c r="N177" s="26">
        <f>AVERAGE(Calculations!P178:Y178)</f>
        <v>29.493333333333336</v>
      </c>
      <c r="O177" s="25">
        <f>STDEV(Calculations!P178:Y178)</f>
        <v>0.17387735141012201</v>
      </c>
    </row>
    <row r="178" spans="1:15">
      <c r="A178" s="128"/>
      <c r="B178" s="9" t="str">
        <f>IF('Gene Table'!D178="","",'Gene Table'!D178)</f>
        <v>NM_005544</v>
      </c>
      <c r="C178" s="5" t="s">
        <v>1825</v>
      </c>
      <c r="D178" s="8">
        <v>31.4</v>
      </c>
      <c r="E178" s="8">
        <v>31.41</v>
      </c>
      <c r="F178" s="8">
        <v>31.37</v>
      </c>
      <c r="G178" s="8"/>
      <c r="H178" s="8"/>
      <c r="I178" s="8"/>
      <c r="J178" s="8"/>
      <c r="K178" s="8"/>
      <c r="L178" s="8"/>
      <c r="M178" s="8"/>
      <c r="N178" s="26">
        <f>AVERAGE(Calculations!P179:Y179)</f>
        <v>31.393333333333334</v>
      </c>
      <c r="O178" s="25">
        <f>STDEV(Calculations!P179:Y179)</f>
        <v>2.0816659994660598E-2</v>
      </c>
    </row>
    <row r="179" spans="1:15">
      <c r="A179" s="128"/>
      <c r="B179" s="9" t="str">
        <f>IF('Gene Table'!D179="","",'Gene Table'!D179)</f>
        <v>NM_001562</v>
      </c>
      <c r="C179" s="5" t="s">
        <v>1826</v>
      </c>
      <c r="D179" s="8">
        <v>25.69</v>
      </c>
      <c r="E179" s="8">
        <v>25.89</v>
      </c>
      <c r="F179" s="8">
        <v>25.96</v>
      </c>
      <c r="G179" s="8"/>
      <c r="H179" s="8"/>
      <c r="I179" s="8"/>
      <c r="J179" s="8"/>
      <c r="K179" s="8"/>
      <c r="L179" s="8"/>
      <c r="M179" s="8"/>
      <c r="N179" s="26">
        <f>AVERAGE(Calculations!P180:Y180)</f>
        <v>25.846666666666664</v>
      </c>
      <c r="O179" s="25">
        <f>STDEV(Calculations!P180:Y180)</f>
        <v>0.14011899704655773</v>
      </c>
    </row>
    <row r="180" spans="1:15">
      <c r="A180" s="128"/>
      <c r="B180" s="9" t="str">
        <f>IF('Gene Table'!D180="","",'Gene Table'!D180)</f>
        <v>NM_002187</v>
      </c>
      <c r="C180" s="5" t="s">
        <v>1827</v>
      </c>
      <c r="D180" s="8">
        <v>32.22</v>
      </c>
      <c r="E180" s="8">
        <v>32.340000000000003</v>
      </c>
      <c r="F180" s="8">
        <v>32.46</v>
      </c>
      <c r="G180" s="8"/>
      <c r="H180" s="8"/>
      <c r="I180" s="8"/>
      <c r="J180" s="8"/>
      <c r="K180" s="8"/>
      <c r="L180" s="8"/>
      <c r="M180" s="8"/>
      <c r="N180" s="26">
        <f>AVERAGE(Calculations!P181:Y181)</f>
        <v>32.340000000000003</v>
      </c>
      <c r="O180" s="25">
        <f>STDEV(Calculations!P181:Y181)</f>
        <v>0.12000000000000099</v>
      </c>
    </row>
    <row r="181" spans="1:15">
      <c r="A181" s="128"/>
      <c r="B181" s="9" t="str">
        <f>IF('Gene Table'!D181="","",'Gene Table'!D181)</f>
        <v>NM_000882</v>
      </c>
      <c r="C181" s="5" t="s">
        <v>1828</v>
      </c>
      <c r="D181" s="8">
        <v>28.69</v>
      </c>
      <c r="E181" s="8">
        <v>28.99</v>
      </c>
      <c r="F181" s="8">
        <v>29.19</v>
      </c>
      <c r="G181" s="8"/>
      <c r="H181" s="8"/>
      <c r="I181" s="8"/>
      <c r="J181" s="8"/>
      <c r="K181" s="8"/>
      <c r="L181" s="8"/>
      <c r="M181" s="8"/>
      <c r="N181" s="26">
        <f>AVERAGE(Calculations!P182:Y182)</f>
        <v>28.956666666666667</v>
      </c>
      <c r="O181" s="25">
        <f>STDEV(Calculations!P182:Y182)</f>
        <v>0.25166114784224386</v>
      </c>
    </row>
    <row r="182" spans="1:15">
      <c r="A182" s="128"/>
      <c r="B182" s="9" t="str">
        <f>IF('Gene Table'!D182="","",'Gene Table'!D182)</f>
        <v>NM_000575</v>
      </c>
      <c r="C182" s="5" t="s">
        <v>1829</v>
      </c>
      <c r="D182" s="8">
        <v>26.38</v>
      </c>
      <c r="E182" s="8">
        <v>26.67</v>
      </c>
      <c r="F182" s="8">
        <v>26.62</v>
      </c>
      <c r="G182" s="8"/>
      <c r="H182" s="8"/>
      <c r="I182" s="8"/>
      <c r="J182" s="8"/>
      <c r="K182" s="8"/>
      <c r="L182" s="8"/>
      <c r="M182" s="8"/>
      <c r="N182" s="26">
        <f>AVERAGE(Calculations!P183:Y183)</f>
        <v>26.556666666666668</v>
      </c>
      <c r="O182" s="25">
        <f>STDEV(Calculations!P183:Y183)</f>
        <v>0.15502687938978119</v>
      </c>
    </row>
    <row r="183" spans="1:15">
      <c r="A183" s="128"/>
      <c r="B183" s="9" t="str">
        <f>IF('Gene Table'!D183="","",'Gene Table'!D183)</f>
        <v>HGDC</v>
      </c>
      <c r="C183" s="5" t="s">
        <v>1830</v>
      </c>
      <c r="D183" s="8">
        <v>19.73</v>
      </c>
      <c r="E183" s="8">
        <v>19.760000000000002</v>
      </c>
      <c r="F183" s="8">
        <v>19.899999999999999</v>
      </c>
      <c r="G183" s="8"/>
      <c r="H183" s="8"/>
      <c r="I183" s="8"/>
      <c r="J183" s="8"/>
      <c r="K183" s="8"/>
      <c r="L183" s="8"/>
      <c r="M183" s="8"/>
      <c r="N183" s="26">
        <f>AVERAGE(Calculations!P184:Y184)</f>
        <v>19.796666666666667</v>
      </c>
      <c r="O183" s="25">
        <f>STDEV(Calculations!P184:Y184)</f>
        <v>9.0737717258773373E-2</v>
      </c>
    </row>
    <row r="184" spans="1:15">
      <c r="A184" s="128"/>
      <c r="B184" s="9" t="str">
        <f>IF('Gene Table'!D184="","",'Gene Table'!D184)</f>
        <v>HGDC</v>
      </c>
      <c r="C184" s="5" t="s">
        <v>1831</v>
      </c>
      <c r="D184" s="8">
        <v>28</v>
      </c>
      <c r="E184" s="8">
        <v>27.94</v>
      </c>
      <c r="F184" s="8">
        <v>28.17</v>
      </c>
      <c r="G184" s="8"/>
      <c r="H184" s="8"/>
      <c r="I184" s="8"/>
      <c r="J184" s="8"/>
      <c r="K184" s="8"/>
      <c r="L184" s="8"/>
      <c r="M184" s="8"/>
      <c r="N184" s="26">
        <f>AVERAGE(Calculations!P185:Y185)</f>
        <v>28.036666666666665</v>
      </c>
      <c r="O184" s="25">
        <f>STDEV(Calculations!P185:Y185)</f>
        <v>0.11930353445448898</v>
      </c>
    </row>
    <row r="185" spans="1:15">
      <c r="A185" s="128"/>
      <c r="B185" s="9" t="str">
        <f>IF('Gene Table'!D185="","",'Gene Table'!D185)</f>
        <v>NM_002046</v>
      </c>
      <c r="C185" s="5" t="s">
        <v>1832</v>
      </c>
      <c r="D185" s="8">
        <v>23.02</v>
      </c>
      <c r="E185" s="8">
        <v>23.05</v>
      </c>
      <c r="F185" s="8">
        <v>23.19</v>
      </c>
      <c r="G185" s="8"/>
      <c r="H185" s="8"/>
      <c r="I185" s="8"/>
      <c r="J185" s="8"/>
      <c r="K185" s="8"/>
      <c r="L185" s="8"/>
      <c r="M185" s="8"/>
      <c r="N185" s="26">
        <f>AVERAGE(Calculations!P186:Y186)</f>
        <v>23.08666666666667</v>
      </c>
      <c r="O185" s="25">
        <f>STDEV(Calculations!P186:Y186)</f>
        <v>9.0737717258775399E-2</v>
      </c>
    </row>
    <row r="186" spans="1:15">
      <c r="A186" s="128"/>
      <c r="B186" s="9" t="str">
        <f>IF('Gene Table'!D186="","",'Gene Table'!D186)</f>
        <v>NM_001101</v>
      </c>
      <c r="C186" s="5" t="s">
        <v>1833</v>
      </c>
      <c r="D186" s="8">
        <v>21.06</v>
      </c>
      <c r="E186" s="8">
        <v>21.09</v>
      </c>
      <c r="F186" s="8">
        <v>21.17</v>
      </c>
      <c r="G186" s="8"/>
      <c r="H186" s="8"/>
      <c r="I186" s="8"/>
      <c r="J186" s="8"/>
      <c r="K186" s="8"/>
      <c r="L186" s="8"/>
      <c r="M186" s="8"/>
      <c r="N186" s="26">
        <f>AVERAGE(Calculations!P187:Y187)</f>
        <v>21.106666666666666</v>
      </c>
      <c r="O186" s="25">
        <f>STDEV(Calculations!P187:Y187)</f>
        <v>5.6862407030774761E-2</v>
      </c>
    </row>
    <row r="187" spans="1:15">
      <c r="A187" s="128"/>
      <c r="B187" s="9" t="str">
        <f>IF('Gene Table'!D187="","",'Gene Table'!D187)</f>
        <v>NM_004048</v>
      </c>
      <c r="C187" s="5" t="s">
        <v>1834</v>
      </c>
      <c r="D187" s="8">
        <v>20.260000000000002</v>
      </c>
      <c r="E187" s="8">
        <v>20.329999999999998</v>
      </c>
      <c r="F187" s="8">
        <v>20.45</v>
      </c>
      <c r="G187" s="8"/>
      <c r="H187" s="8"/>
      <c r="I187" s="8"/>
      <c r="J187" s="8"/>
      <c r="K187" s="8"/>
      <c r="L187" s="8"/>
      <c r="M187" s="8"/>
      <c r="N187" s="26">
        <f>AVERAGE(Calculations!P188:Y188)</f>
        <v>20.346666666666668</v>
      </c>
      <c r="O187" s="25">
        <f>STDEV(Calculations!P188:Y188)</f>
        <v>9.6090235369329549E-2</v>
      </c>
    </row>
    <row r="188" spans="1:15">
      <c r="A188" s="128"/>
      <c r="B188" s="9" t="str">
        <f>IF('Gene Table'!D188="","",'Gene Table'!D188)</f>
        <v>NM_012423</v>
      </c>
      <c r="C188" s="5" t="s">
        <v>1835</v>
      </c>
      <c r="D188" s="8">
        <v>32</v>
      </c>
      <c r="E188" s="8">
        <v>35.6</v>
      </c>
      <c r="F188" s="8">
        <v>39</v>
      </c>
      <c r="G188" s="8"/>
      <c r="H188" s="8"/>
      <c r="I188" s="8"/>
      <c r="J188" s="8"/>
      <c r="K188" s="8"/>
      <c r="L188" s="8"/>
      <c r="M188" s="8"/>
      <c r="N188" s="26">
        <f>AVERAGE(Calculations!P189:Y189)</f>
        <v>34</v>
      </c>
      <c r="O188" s="25">
        <f>STDEV(Calculations!P189:Y189)</f>
        <v>1.7320508075688772</v>
      </c>
    </row>
    <row r="189" spans="1:15">
      <c r="A189" s="128"/>
      <c r="B189" s="9" t="str">
        <f>IF('Gene Table'!D189="","",'Gene Table'!D189)</f>
        <v>NM_000194</v>
      </c>
      <c r="C189" s="5" t="s">
        <v>1836</v>
      </c>
      <c r="D189" s="8">
        <v>23.13</v>
      </c>
      <c r="E189" s="8">
        <v>23.2</v>
      </c>
      <c r="F189" s="8">
        <v>23.31</v>
      </c>
      <c r="G189" s="8"/>
      <c r="H189" s="8"/>
      <c r="I189" s="8"/>
      <c r="J189" s="8"/>
      <c r="K189" s="8"/>
      <c r="L189" s="8"/>
      <c r="M189" s="8"/>
      <c r="N189" s="26">
        <f>AVERAGE(Calculations!P190:Y190)</f>
        <v>23.213333333333335</v>
      </c>
      <c r="O189" s="25">
        <f>STDEV(Calculations!P190:Y190)</f>
        <v>9.0737717258774497E-2</v>
      </c>
    </row>
    <row r="190" spans="1:15">
      <c r="A190" s="128"/>
      <c r="B190" s="9" t="str">
        <f>IF('Gene Table'!D190="","",'Gene Table'!D190)</f>
        <v>NR_003286</v>
      </c>
      <c r="C190" s="5" t="s">
        <v>1837</v>
      </c>
      <c r="D190" s="8">
        <v>23.19</v>
      </c>
      <c r="E190" s="8">
        <v>23.18</v>
      </c>
      <c r="F190" s="8">
        <v>23.31</v>
      </c>
      <c r="G190" s="8"/>
      <c r="H190" s="8"/>
      <c r="I190" s="8"/>
      <c r="J190" s="8"/>
      <c r="K190" s="8"/>
      <c r="L190" s="8"/>
      <c r="M190" s="8"/>
      <c r="N190" s="26">
        <f>AVERAGE(Calculations!P191:Y191)</f>
        <v>23.22666666666667</v>
      </c>
      <c r="O190" s="25">
        <f>STDEV(Calculations!P191:Y191)</f>
        <v>7.2341781380701381E-2</v>
      </c>
    </row>
    <row r="191" spans="1:15">
      <c r="A191" s="128"/>
      <c r="B191" s="9" t="str">
        <f>IF('Gene Table'!D191="","",'Gene Table'!D191)</f>
        <v>RT</v>
      </c>
      <c r="C191" s="5" t="s">
        <v>1838</v>
      </c>
      <c r="D191" s="8">
        <v>23.23</v>
      </c>
      <c r="E191" s="8">
        <v>23.25</v>
      </c>
      <c r="F191" s="8">
        <v>23.32</v>
      </c>
      <c r="G191" s="8"/>
      <c r="H191" s="8"/>
      <c r="I191" s="8"/>
      <c r="J191" s="8"/>
      <c r="K191" s="8"/>
      <c r="L191" s="8"/>
      <c r="M191" s="8"/>
      <c r="N191" s="26">
        <f>AVERAGE(Calculations!P192:Y192)</f>
        <v>23.266666666666669</v>
      </c>
      <c r="O191" s="25">
        <f>STDEV(Calculations!P192:Y192)</f>
        <v>4.725815626252608E-2</v>
      </c>
    </row>
    <row r="192" spans="1:15">
      <c r="A192" s="128"/>
      <c r="B192" s="9" t="str">
        <f>IF('Gene Table'!D192="","",'Gene Table'!D192)</f>
        <v>RT</v>
      </c>
      <c r="C192" s="5" t="s">
        <v>1839</v>
      </c>
      <c r="D192" s="8">
        <v>20.72</v>
      </c>
      <c r="E192" s="8">
        <v>20.82</v>
      </c>
      <c r="F192" s="8">
        <v>20.95</v>
      </c>
      <c r="G192" s="8"/>
      <c r="H192" s="8"/>
      <c r="I192" s="8"/>
      <c r="J192" s="8"/>
      <c r="K192" s="8"/>
      <c r="L192" s="8"/>
      <c r="M192" s="8"/>
      <c r="N192" s="26">
        <f>AVERAGE(Calculations!P193:Y193)</f>
        <v>20.83</v>
      </c>
      <c r="O192" s="25">
        <f>STDEV(Calculations!P193:Y193)</f>
        <v>0.11532562594670812</v>
      </c>
    </row>
    <row r="193" spans="1:15">
      <c r="A193" s="128"/>
      <c r="B193" s="9" t="str">
        <f>IF('Gene Table'!D193="","",'Gene Table'!D193)</f>
        <v>PCR</v>
      </c>
      <c r="C193" s="5" t="s">
        <v>1840</v>
      </c>
      <c r="D193" s="8">
        <v>20.71</v>
      </c>
      <c r="E193" s="8">
        <v>20.6</v>
      </c>
      <c r="F193" s="8">
        <v>20.8</v>
      </c>
      <c r="G193" s="8"/>
      <c r="H193" s="8"/>
      <c r="I193" s="8"/>
      <c r="J193" s="8"/>
      <c r="K193" s="8"/>
      <c r="L193" s="8"/>
      <c r="M193" s="8"/>
      <c r="N193" s="26">
        <f>AVERAGE(Calculations!P194:Y194)</f>
        <v>20.703333333333333</v>
      </c>
      <c r="O193" s="25">
        <f>STDEV(Calculations!P194:Y194)</f>
        <v>0.10016652800877776</v>
      </c>
    </row>
    <row r="194" spans="1:15">
      <c r="A194" s="128"/>
      <c r="B194" s="9" t="str">
        <f>IF('Gene Table'!D194="","",'Gene Table'!D194)</f>
        <v>PCR</v>
      </c>
      <c r="C194" s="5" t="s">
        <v>1841</v>
      </c>
      <c r="D194" s="8">
        <v>21.01</v>
      </c>
      <c r="E194" s="8">
        <v>20.64</v>
      </c>
      <c r="F194" s="8">
        <v>20.66</v>
      </c>
      <c r="G194" s="8"/>
      <c r="H194" s="8"/>
      <c r="I194" s="8"/>
      <c r="J194" s="8"/>
      <c r="K194" s="8"/>
      <c r="L194" s="8"/>
      <c r="M194" s="8"/>
      <c r="N194" s="26">
        <f>AVERAGE(Calculations!P195:Y195)</f>
        <v>20.77</v>
      </c>
      <c r="O194" s="25">
        <f>STDEV(Calculations!P195:Y195)</f>
        <v>0.20808652046668247</v>
      </c>
    </row>
  </sheetData>
  <mergeCells count="11">
    <mergeCell ref="A1:A2"/>
    <mergeCell ref="A3:A98"/>
    <mergeCell ref="A99:A194"/>
    <mergeCell ref="AC1:AC2"/>
    <mergeCell ref="Q1:Q2"/>
    <mergeCell ref="Q7:AC7"/>
    <mergeCell ref="B1:B2"/>
    <mergeCell ref="C1:C2"/>
    <mergeCell ref="R1:AA1"/>
    <mergeCell ref="D1:O1"/>
    <mergeCell ref="AB1:AB2"/>
  </mergeCells>
  <phoneticPr fontId="5" type="noConversion"/>
  <conditionalFormatting sqref="D3:M194">
    <cfRule type="cellIs" dxfId="13" priority="1" stopIfTrue="1" operator="greaterThanOrEqual">
      <formula>35</formula>
    </cfRule>
    <cfRule type="cellIs" dxfId="12" priority="2" stopIfTrue="1" operator="equal">
      <formula>0</formula>
    </cfRule>
  </conditionalFormatting>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Y131"/>
  <sheetViews>
    <sheetView zoomScale="106" workbookViewId="0">
      <selection activeCell="C3" sqref="C3"/>
    </sheetView>
  </sheetViews>
  <sheetFormatPr defaultRowHeight="15" customHeight="1"/>
  <cols>
    <col min="1" max="1" width="9.28515625" customWidth="1"/>
    <col min="2" max="2" width="15.7109375" customWidth="1"/>
    <col min="3" max="13" width="5.7109375" customWidth="1"/>
    <col min="14" max="14" width="15.7109375" customWidth="1"/>
    <col min="15" max="25" width="5.7109375" customWidth="1"/>
  </cols>
  <sheetData>
    <row r="1" spans="1:25" ht="15" customHeight="1">
      <c r="A1" s="129" t="s">
        <v>1878</v>
      </c>
      <c r="B1" s="130" t="s">
        <v>353</v>
      </c>
      <c r="C1" s="129" t="s">
        <v>1741</v>
      </c>
      <c r="D1" s="134" t="str">
        <f>Results!D2</f>
        <v>Test Sample</v>
      </c>
      <c r="E1" s="135"/>
      <c r="F1" s="135"/>
      <c r="G1" s="135"/>
      <c r="H1" s="135"/>
      <c r="I1" s="135"/>
      <c r="J1" s="135"/>
      <c r="K1" s="135"/>
      <c r="L1" s="135"/>
      <c r="M1" s="136"/>
      <c r="N1" s="130" t="s">
        <v>353</v>
      </c>
      <c r="O1" s="129" t="s">
        <v>1741</v>
      </c>
      <c r="P1" s="132" t="str">
        <f>Results!E2</f>
        <v>Control Sample</v>
      </c>
      <c r="Q1" s="132"/>
      <c r="R1" s="132"/>
      <c r="S1" s="132"/>
      <c r="T1" s="132"/>
      <c r="U1" s="132"/>
      <c r="V1" s="132"/>
      <c r="W1" s="132"/>
      <c r="X1" s="132"/>
      <c r="Y1" s="132"/>
    </row>
    <row r="2" spans="1:25" ht="15" customHeight="1" thickBot="1">
      <c r="A2" s="129"/>
      <c r="B2" s="141"/>
      <c r="C2" s="137"/>
      <c r="D2" s="21" t="s">
        <v>1855</v>
      </c>
      <c r="E2" s="21" t="s">
        <v>1856</v>
      </c>
      <c r="F2" s="21" t="s">
        <v>1857</v>
      </c>
      <c r="G2" s="21" t="s">
        <v>1858</v>
      </c>
      <c r="H2" s="21" t="s">
        <v>1859</v>
      </c>
      <c r="I2" s="21" t="s">
        <v>1860</v>
      </c>
      <c r="J2" s="21" t="s">
        <v>1861</v>
      </c>
      <c r="K2" s="21" t="s">
        <v>1862</v>
      </c>
      <c r="L2" s="21" t="s">
        <v>1863</v>
      </c>
      <c r="M2" s="21" t="s">
        <v>1864</v>
      </c>
      <c r="N2" s="141"/>
      <c r="O2" s="137"/>
      <c r="P2" s="21" t="s">
        <v>1855</v>
      </c>
      <c r="Q2" s="21" t="s">
        <v>1856</v>
      </c>
      <c r="R2" s="21" t="s">
        <v>1857</v>
      </c>
      <c r="S2" s="21" t="s">
        <v>1858</v>
      </c>
      <c r="T2" s="21" t="s">
        <v>1859</v>
      </c>
      <c r="U2" s="21" t="s">
        <v>1860</v>
      </c>
      <c r="V2" s="21" t="s">
        <v>1861</v>
      </c>
      <c r="W2" s="21" t="s">
        <v>1862</v>
      </c>
      <c r="X2" s="21" t="s">
        <v>1863</v>
      </c>
      <c r="Y2" s="21" t="s">
        <v>1864</v>
      </c>
    </row>
    <row r="3" spans="1:25" ht="15" customHeight="1">
      <c r="A3" s="142" t="s">
        <v>330</v>
      </c>
      <c r="B3" s="99" t="str">
        <f>IF(C3="", "",VLOOKUP(C3,'Gene Table'!B$3:D$98,2,FALSE))</f>
        <v>HQP006940</v>
      </c>
      <c r="C3" s="87" t="s">
        <v>1832</v>
      </c>
      <c r="D3" s="64">
        <f>IF(C3="","",IF(VLOOKUP($C3,'Test Sample Data'!$C$3:$M$98,2,FALSE)=0,"",VLOOKUP($C3,'Test Sample Data'!$C$3:$M$98,2,FALSE)))</f>
        <v>20.54</v>
      </c>
      <c r="E3" s="64">
        <f>IF(C3="","",IF(VLOOKUP($C3,'Test Sample Data'!$C$3:$M$98,3,FALSE)=0,"",VLOOKUP($C3,'Test Sample Data'!$C$3:$M$98,3,FALSE)))</f>
        <v>20.64</v>
      </c>
      <c r="F3" s="64">
        <f>IF(C3="","",IF(VLOOKUP($C3,'Test Sample Data'!$C$3:$M$98,4,FALSE)=0,"",VLOOKUP($C3,'Test Sample Data'!$C$3:$M$98,4,FALSE)))</f>
        <v>20.65</v>
      </c>
      <c r="G3" s="64" t="str">
        <f>IF(C3="","",IF(VLOOKUP($C3,'Test Sample Data'!$C$3:$M$98,5,FALSE)=0,"",VLOOKUP($C3,'Test Sample Data'!$C$3:$M$98,5,FALSE)))</f>
        <v/>
      </c>
      <c r="H3" s="64" t="str">
        <f>IF(C3="","",IF(VLOOKUP($C3,'Test Sample Data'!$C$3:$M$98,6,FALSE)=0,"",VLOOKUP($C3,'Test Sample Data'!$C$3:$M$98,6,FALSE)))</f>
        <v/>
      </c>
      <c r="I3" s="64" t="str">
        <f>IF(C3="","",IF(VLOOKUP($C3,'Test Sample Data'!$C$3:$M$98,7,FALSE)=0,"",VLOOKUP($C3,'Test Sample Data'!$C$3:$M$98,7,FALSE)))</f>
        <v/>
      </c>
      <c r="J3" s="64" t="str">
        <f>IF(C3="","",IF(VLOOKUP($C3,'Test Sample Data'!$C$3:$M$98,8,FALSE)=0,"",VLOOKUP($C3,'Test Sample Data'!$C$3:$M$98,8,FALSE)))</f>
        <v/>
      </c>
      <c r="K3" s="64" t="str">
        <f>IF(C3="","",IF(VLOOKUP($C3,'Test Sample Data'!$C$3:$M$98,9,FALSE)=0,"",VLOOKUP($C3,'Test Sample Data'!$C$3:$M$98,9,FALSE)))</f>
        <v/>
      </c>
      <c r="L3" s="64" t="str">
        <f>IF(C3="","",IF(VLOOKUP($C3,'Test Sample Data'!$C$3:$M$98,10,FALSE)=0,"",VLOOKUP($C3,'Test Sample Data'!$C$3:$M$98,10,FALSE)))</f>
        <v/>
      </c>
      <c r="M3" s="64" t="str">
        <f>IF(C3="","",IF(VLOOKUP($C3,'Test Sample Data'!$C$3:$M$98,11,FALSE)=0,"",VLOOKUP($C3,'Test Sample Data'!$C$3:$M$98,11,FALSE)))</f>
        <v/>
      </c>
      <c r="N3" s="100" t="str">
        <f>IF(B3=0,"",B3)</f>
        <v>HQP006940</v>
      </c>
      <c r="O3" s="83" t="str">
        <f>IF('Choose Housekeeping Genes'!C3=0,"",'Choose Housekeeping Genes'!C3)</f>
        <v>H03</v>
      </c>
      <c r="P3" s="64">
        <f>IF(C3="","",IF(VLOOKUP($C3,'Control Sample Data'!$C$3:$M$98,2,FALSE)=0,"",VLOOKUP($C3,'Control Sample Data'!$C$3:$M$98,2,FALSE)))</f>
        <v>23.02</v>
      </c>
      <c r="Q3" s="64">
        <f>IF(C3="","",IF(VLOOKUP($C3,'Control Sample Data'!$C$3:$M$98,3,FALSE)=0,"",VLOOKUP($C3,'Control Sample Data'!$C$3:$M$98,3,FALSE)))</f>
        <v>23.05</v>
      </c>
      <c r="R3" s="64">
        <f>IF(C3="","",IF(VLOOKUP($C3,'Control Sample Data'!$C$3:$M$98,4,FALSE)=0,"",VLOOKUP($C3,'Control Sample Data'!$C$3:$M$98,4,FALSE)))</f>
        <v>23.19</v>
      </c>
      <c r="S3" s="64" t="str">
        <f>IF(C3="","",IF(VLOOKUP($C3,'Control Sample Data'!$C$3:$M$98,5,FALSE)=0,"",VLOOKUP($C3,'Control Sample Data'!$C$3:$M$98,5,FALSE)))</f>
        <v/>
      </c>
      <c r="T3" s="64" t="str">
        <f>IF(C3="","",IF(VLOOKUP($C3,'Control Sample Data'!$C$3:$M$98,6,FALSE)=0,"",VLOOKUP($C3,'Control Sample Data'!$C$3:$M$98,6,FALSE)))</f>
        <v/>
      </c>
      <c r="U3" s="64" t="str">
        <f>IF(C3="","",IF(VLOOKUP($C3,'Control Sample Data'!$C$3:$M$98,7,FALSE)=0,"",VLOOKUP($C3,'Control Sample Data'!$C$3:$M$98,7,FALSE)))</f>
        <v/>
      </c>
      <c r="V3" s="64" t="str">
        <f>IF(C3="","",IF(VLOOKUP($C3,'Control Sample Data'!$C$3:$M$98,8,FALSE)=0,"",VLOOKUP($C3,'Control Sample Data'!$C$3:$M$98,8,FALSE)))</f>
        <v/>
      </c>
      <c r="W3" s="64" t="str">
        <f>IF(C3="","",IF(VLOOKUP($C3,'Control Sample Data'!$C$3:$M$98,9,FALSE)=0,"",VLOOKUP($C3,'Control Sample Data'!$C$3:$M$98,9,FALSE)))</f>
        <v/>
      </c>
      <c r="X3" s="64" t="str">
        <f>IF(C3="","",IF(VLOOKUP($C3,'Control Sample Data'!$C$3:$M$98,10,FALSE)=0,"",VLOOKUP($C3,'Control Sample Data'!$C$3:$M$98,10,FALSE)))</f>
        <v/>
      </c>
      <c r="Y3" s="64" t="str">
        <f>IF(C3="","",IF(VLOOKUP($C3,'Control Sample Data'!$C$3:$M$98,11,FALSE)=0,"",VLOOKUP($C3,'Control Sample Data'!$C$3:$M$98,11,FALSE)))</f>
        <v/>
      </c>
    </row>
    <row r="4" spans="1:25" ht="15" customHeight="1">
      <c r="A4" s="142"/>
      <c r="B4" s="99" t="str">
        <f>IF(C4="", "",VLOOKUP(C4,'Gene Table'!B$3:D$98,2,FALSE))</f>
        <v>HQP016381</v>
      </c>
      <c r="C4" s="87" t="s">
        <v>1833</v>
      </c>
      <c r="D4" s="64">
        <f>IF(C4="","",IF(VLOOKUP($C4,'Test Sample Data'!$C$3:$M$98,2,FALSE)=0,"",VLOOKUP($C4,'Test Sample Data'!$C$3:$M$98,2,FALSE)))</f>
        <v>17.989999999999998</v>
      </c>
      <c r="E4" s="64">
        <f>IF(C4="","",IF(VLOOKUP($C4,'Test Sample Data'!$C$3:$M$98,3,FALSE)=0,"",VLOOKUP($C4,'Test Sample Data'!$C$3:$M$98,3,FALSE)))</f>
        <v>18.07</v>
      </c>
      <c r="F4" s="64">
        <f>IF(C4="","",IF(VLOOKUP($C4,'Test Sample Data'!$C$3:$M$98,4,FALSE)=0,"",VLOOKUP($C4,'Test Sample Data'!$C$3:$M$98,4,FALSE)))</f>
        <v>18.05</v>
      </c>
      <c r="G4" s="64" t="str">
        <f>IF(C4="","",IF(VLOOKUP($C4,'Test Sample Data'!$C$3:$M$98,5,FALSE)=0,"",VLOOKUP($C4,'Test Sample Data'!$C$3:$M$98,5,FALSE)))</f>
        <v/>
      </c>
      <c r="H4" s="64" t="str">
        <f>IF(C4="","",IF(VLOOKUP($C4,'Test Sample Data'!$C$3:$M$98,6,FALSE)=0,"",VLOOKUP($C4,'Test Sample Data'!$C$3:$M$98,6,FALSE)))</f>
        <v/>
      </c>
      <c r="I4" s="64" t="str">
        <f>IF(C4="","",IF(VLOOKUP($C4,'Test Sample Data'!$C$3:$M$98,7,FALSE)=0,"",VLOOKUP($C4,'Test Sample Data'!$C$3:$M$98,7,FALSE)))</f>
        <v/>
      </c>
      <c r="J4" s="64" t="str">
        <f>IF(C4="","",IF(VLOOKUP($C4,'Test Sample Data'!$C$3:$M$98,8,FALSE)=0,"",VLOOKUP($C4,'Test Sample Data'!$C$3:$M$98,8,FALSE)))</f>
        <v/>
      </c>
      <c r="K4" s="64" t="str">
        <f>IF(C4="","",IF(VLOOKUP($C4,'Test Sample Data'!$C$3:$M$98,9,FALSE)=0,"",VLOOKUP($C4,'Test Sample Data'!$C$3:$M$98,9,FALSE)))</f>
        <v/>
      </c>
      <c r="L4" s="64" t="str">
        <f>IF(C4="","",IF(VLOOKUP($C4,'Test Sample Data'!$C$3:$M$98,10,FALSE)=0,"",VLOOKUP($C4,'Test Sample Data'!$C$3:$M$98,10,FALSE)))</f>
        <v/>
      </c>
      <c r="M4" s="64" t="str">
        <f>IF(C4="","",IF(VLOOKUP($C4,'Test Sample Data'!$C$3:$M$98,11,FALSE)=0,"",VLOOKUP($C4,'Test Sample Data'!$C$3:$M$98,11,FALSE)))</f>
        <v/>
      </c>
      <c r="N4" s="93" t="str">
        <f t="shared" ref="N4:N22" si="0">IF(B4=0,"",B4)</f>
        <v>HQP016381</v>
      </c>
      <c r="O4" s="81" t="str">
        <f>IF('Choose Housekeeping Genes'!C4=0,"",'Choose Housekeeping Genes'!C4)</f>
        <v>H04</v>
      </c>
      <c r="P4" s="64">
        <f>IF(C4="","",IF(VLOOKUP($C4,'Control Sample Data'!$C$3:$M$98,2,FALSE)=0,"",VLOOKUP($C4,'Control Sample Data'!$C$3:$M$98,2,FALSE)))</f>
        <v>21.06</v>
      </c>
      <c r="Q4" s="64">
        <f>IF(C4="","",IF(VLOOKUP($C4,'Control Sample Data'!$C$3:$M$98,3,FALSE)=0,"",VLOOKUP($C4,'Control Sample Data'!$C$3:$M$98,3,FALSE)))</f>
        <v>21.09</v>
      </c>
      <c r="R4" s="64">
        <f>IF(C4="","",IF(VLOOKUP($C4,'Control Sample Data'!$C$3:$M$98,4,FALSE)=0,"",VLOOKUP($C4,'Control Sample Data'!$C$3:$M$98,4,FALSE)))</f>
        <v>21.17</v>
      </c>
      <c r="S4" s="64" t="str">
        <f>IF(C4="","",IF(VLOOKUP($C4,'Control Sample Data'!$C$3:$M$98,5,FALSE)=0,"",VLOOKUP($C4,'Control Sample Data'!$C$3:$M$98,5,FALSE)))</f>
        <v/>
      </c>
      <c r="T4" s="64" t="str">
        <f>IF(C4="","",IF(VLOOKUP($C4,'Control Sample Data'!$C$3:$M$98,6,FALSE)=0,"",VLOOKUP($C4,'Control Sample Data'!$C$3:$M$98,6,FALSE)))</f>
        <v/>
      </c>
      <c r="U4" s="64" t="str">
        <f>IF(C4="","",IF(VLOOKUP($C4,'Control Sample Data'!$C$3:$M$98,7,FALSE)=0,"",VLOOKUP($C4,'Control Sample Data'!$C$3:$M$98,7,FALSE)))</f>
        <v/>
      </c>
      <c r="V4" s="64" t="str">
        <f>IF(C4="","",IF(VLOOKUP($C4,'Control Sample Data'!$C$3:$M$98,8,FALSE)=0,"",VLOOKUP($C4,'Control Sample Data'!$C$3:$M$98,8,FALSE)))</f>
        <v/>
      </c>
      <c r="W4" s="64" t="str">
        <f>IF(C4="","",IF(VLOOKUP($C4,'Control Sample Data'!$C$3:$M$98,9,FALSE)=0,"",VLOOKUP($C4,'Control Sample Data'!$C$3:$M$98,9,FALSE)))</f>
        <v/>
      </c>
      <c r="X4" s="64" t="str">
        <f>IF(C4="","",IF(VLOOKUP($C4,'Control Sample Data'!$C$3:$M$98,10,FALSE)=0,"",VLOOKUP($C4,'Control Sample Data'!$C$3:$M$98,10,FALSE)))</f>
        <v/>
      </c>
      <c r="Y4" s="64" t="str">
        <f>IF(C4="","",IF(VLOOKUP($C4,'Control Sample Data'!$C$3:$M$98,11,FALSE)=0,"",VLOOKUP($C4,'Control Sample Data'!$C$3:$M$98,11,FALSE)))</f>
        <v/>
      </c>
    </row>
    <row r="5" spans="1:25" ht="15" customHeight="1">
      <c r="A5" s="142"/>
      <c r="B5" s="99" t="str">
        <f>IF(C5="", "",VLOOKUP(C5,'Gene Table'!B$3:D$98,2,FALSE))</f>
        <v>HQP015171</v>
      </c>
      <c r="C5" s="87" t="s">
        <v>1834</v>
      </c>
      <c r="D5" s="64">
        <f>IF(C5="","",IF(VLOOKUP($C5,'Test Sample Data'!$C$3:$M$98,2,FALSE)=0,"",VLOOKUP($C5,'Test Sample Data'!$C$3:$M$98,2,FALSE)))</f>
        <v>18.39</v>
      </c>
      <c r="E5" s="64">
        <f>IF(C5="","",IF(VLOOKUP($C5,'Test Sample Data'!$C$3:$M$98,3,FALSE)=0,"",VLOOKUP($C5,'Test Sample Data'!$C$3:$M$98,3,FALSE)))</f>
        <v>18.41</v>
      </c>
      <c r="F5" s="64">
        <f>IF(C5="","",IF(VLOOKUP($C5,'Test Sample Data'!$C$3:$M$98,4,FALSE)=0,"",VLOOKUP($C5,'Test Sample Data'!$C$3:$M$98,4,FALSE)))</f>
        <v>18.440000000000001</v>
      </c>
      <c r="G5" s="64" t="str">
        <f>IF(C5="","",IF(VLOOKUP($C5,'Test Sample Data'!$C$3:$M$98,5,FALSE)=0,"",VLOOKUP($C5,'Test Sample Data'!$C$3:$M$98,5,FALSE)))</f>
        <v/>
      </c>
      <c r="H5" s="64" t="str">
        <f>IF(C5="","",IF(VLOOKUP($C5,'Test Sample Data'!$C$3:$M$98,6,FALSE)=0,"",VLOOKUP($C5,'Test Sample Data'!$C$3:$M$98,6,FALSE)))</f>
        <v/>
      </c>
      <c r="I5" s="64" t="str">
        <f>IF(C5="","",IF(VLOOKUP($C5,'Test Sample Data'!$C$3:$M$98,7,FALSE)=0,"",VLOOKUP($C5,'Test Sample Data'!$C$3:$M$98,7,FALSE)))</f>
        <v/>
      </c>
      <c r="J5" s="64" t="str">
        <f>IF(C5="","",IF(VLOOKUP($C5,'Test Sample Data'!$C$3:$M$98,8,FALSE)=0,"",VLOOKUP($C5,'Test Sample Data'!$C$3:$M$98,8,FALSE)))</f>
        <v/>
      </c>
      <c r="K5" s="64" t="str">
        <f>IF(C5="","",IF(VLOOKUP($C5,'Test Sample Data'!$C$3:$M$98,9,FALSE)=0,"",VLOOKUP($C5,'Test Sample Data'!$C$3:$M$98,9,FALSE)))</f>
        <v/>
      </c>
      <c r="L5" s="64" t="str">
        <f>IF(C5="","",IF(VLOOKUP($C5,'Test Sample Data'!$C$3:$M$98,10,FALSE)=0,"",VLOOKUP($C5,'Test Sample Data'!$C$3:$M$98,10,FALSE)))</f>
        <v/>
      </c>
      <c r="M5" s="64" t="str">
        <f>IF(C5="","",IF(VLOOKUP($C5,'Test Sample Data'!$C$3:$M$98,11,FALSE)=0,"",VLOOKUP($C5,'Test Sample Data'!$C$3:$M$98,11,FALSE)))</f>
        <v/>
      </c>
      <c r="N5" s="93" t="str">
        <f t="shared" si="0"/>
        <v>HQP015171</v>
      </c>
      <c r="O5" s="81" t="str">
        <f>IF('Choose Housekeeping Genes'!C5=0,"",'Choose Housekeeping Genes'!C5)</f>
        <v>H05</v>
      </c>
      <c r="P5" s="64">
        <f>IF(C5="","",IF(VLOOKUP($C5,'Control Sample Data'!$C$3:$M$98,2,FALSE)=0,"",VLOOKUP($C5,'Control Sample Data'!$C$3:$M$98,2,FALSE)))</f>
        <v>20.260000000000002</v>
      </c>
      <c r="Q5" s="64">
        <f>IF(C5="","",IF(VLOOKUP($C5,'Control Sample Data'!$C$3:$M$98,3,FALSE)=0,"",VLOOKUP($C5,'Control Sample Data'!$C$3:$M$98,3,FALSE)))</f>
        <v>20.329999999999998</v>
      </c>
      <c r="R5" s="64">
        <f>IF(C5="","",IF(VLOOKUP($C5,'Control Sample Data'!$C$3:$M$98,4,FALSE)=0,"",VLOOKUP($C5,'Control Sample Data'!$C$3:$M$98,4,FALSE)))</f>
        <v>20.45</v>
      </c>
      <c r="S5" s="64" t="str">
        <f>IF(C5="","",IF(VLOOKUP($C5,'Control Sample Data'!$C$3:$M$98,5,FALSE)=0,"",VLOOKUP($C5,'Control Sample Data'!$C$3:$M$98,5,FALSE)))</f>
        <v/>
      </c>
      <c r="T5" s="64" t="str">
        <f>IF(C5="","",IF(VLOOKUP($C5,'Control Sample Data'!$C$3:$M$98,6,FALSE)=0,"",VLOOKUP($C5,'Control Sample Data'!$C$3:$M$98,6,FALSE)))</f>
        <v/>
      </c>
      <c r="U5" s="64" t="str">
        <f>IF(C5="","",IF(VLOOKUP($C5,'Control Sample Data'!$C$3:$M$98,7,FALSE)=0,"",VLOOKUP($C5,'Control Sample Data'!$C$3:$M$98,7,FALSE)))</f>
        <v/>
      </c>
      <c r="V5" s="64" t="str">
        <f>IF(C5="","",IF(VLOOKUP($C5,'Control Sample Data'!$C$3:$M$98,8,FALSE)=0,"",VLOOKUP($C5,'Control Sample Data'!$C$3:$M$98,8,FALSE)))</f>
        <v/>
      </c>
      <c r="W5" s="64" t="str">
        <f>IF(C5="","",IF(VLOOKUP($C5,'Control Sample Data'!$C$3:$M$98,9,FALSE)=0,"",VLOOKUP($C5,'Control Sample Data'!$C$3:$M$98,9,FALSE)))</f>
        <v/>
      </c>
      <c r="X5" s="64" t="str">
        <f>IF(C5="","",IF(VLOOKUP($C5,'Control Sample Data'!$C$3:$M$98,10,FALSE)=0,"",VLOOKUP($C5,'Control Sample Data'!$C$3:$M$98,10,FALSE)))</f>
        <v/>
      </c>
      <c r="Y5" s="64" t="str">
        <f>IF(C5="","",IF(VLOOKUP($C5,'Control Sample Data'!$C$3:$M$98,11,FALSE)=0,"",VLOOKUP($C5,'Control Sample Data'!$C$3:$M$98,11,FALSE)))</f>
        <v/>
      </c>
    </row>
    <row r="6" spans="1:25" ht="15" customHeight="1">
      <c r="A6" s="142"/>
      <c r="B6" s="99" t="str">
        <f>IF(C6="", "",VLOOKUP(C6,'Gene Table'!B$3:D$98,2,FALSE))</f>
        <v>HQP006171</v>
      </c>
      <c r="C6" s="87" t="s">
        <v>1835</v>
      </c>
      <c r="D6" s="64">
        <f>IF(C6="","",IF(VLOOKUP($C6,'Test Sample Data'!$C$3:$M$98,2,FALSE)=0,"",VLOOKUP($C6,'Test Sample Data'!$C$3:$M$98,2,FALSE)))</f>
        <v>37.86</v>
      </c>
      <c r="E6" s="64">
        <f>IF(C6="","",IF(VLOOKUP($C6,'Test Sample Data'!$C$3:$M$98,3,FALSE)=0,"",VLOOKUP($C6,'Test Sample Data'!$C$3:$M$98,3,FALSE)))</f>
        <v>38.020000000000003</v>
      </c>
      <c r="F6" s="64">
        <f>IF(C6="","",IF(VLOOKUP($C6,'Test Sample Data'!$C$3:$M$98,4,FALSE)=0,"",VLOOKUP($C6,'Test Sample Data'!$C$3:$M$98,4,FALSE)))</f>
        <v>37.93</v>
      </c>
      <c r="G6" s="64" t="str">
        <f>IF(C6="","",IF(VLOOKUP($C6,'Test Sample Data'!$C$3:$M$98,5,FALSE)=0,"",VLOOKUP($C6,'Test Sample Data'!$C$3:$M$98,5,FALSE)))</f>
        <v/>
      </c>
      <c r="H6" s="64" t="str">
        <f>IF(C6="","",IF(VLOOKUP($C6,'Test Sample Data'!$C$3:$M$98,6,FALSE)=0,"",VLOOKUP($C6,'Test Sample Data'!$C$3:$M$98,6,FALSE)))</f>
        <v/>
      </c>
      <c r="I6" s="64" t="str">
        <f>IF(C6="","",IF(VLOOKUP($C6,'Test Sample Data'!$C$3:$M$98,7,FALSE)=0,"",VLOOKUP($C6,'Test Sample Data'!$C$3:$M$98,7,FALSE)))</f>
        <v/>
      </c>
      <c r="J6" s="64" t="str">
        <f>IF(C6="","",IF(VLOOKUP($C6,'Test Sample Data'!$C$3:$M$98,8,FALSE)=0,"",VLOOKUP($C6,'Test Sample Data'!$C$3:$M$98,8,FALSE)))</f>
        <v/>
      </c>
      <c r="K6" s="64" t="str">
        <f>IF(C6="","",IF(VLOOKUP($C6,'Test Sample Data'!$C$3:$M$98,9,FALSE)=0,"",VLOOKUP($C6,'Test Sample Data'!$C$3:$M$98,9,FALSE)))</f>
        <v/>
      </c>
      <c r="L6" s="64" t="str">
        <f>IF(C6="","",IF(VLOOKUP($C6,'Test Sample Data'!$C$3:$M$98,10,FALSE)=0,"",VLOOKUP($C6,'Test Sample Data'!$C$3:$M$98,10,FALSE)))</f>
        <v/>
      </c>
      <c r="M6" s="64" t="str">
        <f>IF(C6="","",IF(VLOOKUP($C6,'Test Sample Data'!$C$3:$M$98,11,FALSE)=0,"",VLOOKUP($C6,'Test Sample Data'!$C$3:$M$98,11,FALSE)))</f>
        <v/>
      </c>
      <c r="N6" s="93" t="str">
        <f t="shared" si="0"/>
        <v>HQP006171</v>
      </c>
      <c r="O6" s="81" t="str">
        <f>IF('Choose Housekeeping Genes'!C6=0,"",'Choose Housekeeping Genes'!C6)</f>
        <v>H06</v>
      </c>
      <c r="P6" s="64" t="str">
        <f>IF(C6="","",IF(VLOOKUP($C6,'Control Sample Data'!$C$3:$M$98,2,FALSE)=0,"",VLOOKUP($C6,'Control Sample Data'!$C$3:$M$98,2,FALSE)))</f>
        <v>N/A</v>
      </c>
      <c r="Q6" s="64">
        <f>IF(C6="","",IF(VLOOKUP($C6,'Control Sample Data'!$C$3:$M$98,3,FALSE)=0,"",VLOOKUP($C6,'Control Sample Data'!$C$3:$M$98,3,FALSE)))</f>
        <v>35.6</v>
      </c>
      <c r="R6" s="64">
        <f>IF(C6="","",IF(VLOOKUP($C6,'Control Sample Data'!$C$3:$M$98,4,FALSE)=0,"",VLOOKUP($C6,'Control Sample Data'!$C$3:$M$98,4,FALSE)))</f>
        <v>39</v>
      </c>
      <c r="S6" s="64" t="str">
        <f>IF(C6="","",IF(VLOOKUP($C6,'Control Sample Data'!$C$3:$M$98,5,FALSE)=0,"",VLOOKUP($C6,'Control Sample Data'!$C$3:$M$98,5,FALSE)))</f>
        <v/>
      </c>
      <c r="T6" s="64" t="str">
        <f>IF(C6="","",IF(VLOOKUP($C6,'Control Sample Data'!$C$3:$M$98,6,FALSE)=0,"",VLOOKUP($C6,'Control Sample Data'!$C$3:$M$98,6,FALSE)))</f>
        <v/>
      </c>
      <c r="U6" s="64" t="str">
        <f>IF(C6="","",IF(VLOOKUP($C6,'Control Sample Data'!$C$3:$M$98,7,FALSE)=0,"",VLOOKUP($C6,'Control Sample Data'!$C$3:$M$98,7,FALSE)))</f>
        <v/>
      </c>
      <c r="V6" s="64" t="str">
        <f>IF(C6="","",IF(VLOOKUP($C6,'Control Sample Data'!$C$3:$M$98,8,FALSE)=0,"",VLOOKUP($C6,'Control Sample Data'!$C$3:$M$98,8,FALSE)))</f>
        <v/>
      </c>
      <c r="W6" s="64" t="str">
        <f>IF(C6="","",IF(VLOOKUP($C6,'Control Sample Data'!$C$3:$M$98,9,FALSE)=0,"",VLOOKUP($C6,'Control Sample Data'!$C$3:$M$98,9,FALSE)))</f>
        <v/>
      </c>
      <c r="X6" s="64" t="str">
        <f>IF(C6="","",IF(VLOOKUP($C6,'Control Sample Data'!$C$3:$M$98,10,FALSE)=0,"",VLOOKUP($C6,'Control Sample Data'!$C$3:$M$98,10,FALSE)))</f>
        <v/>
      </c>
      <c r="Y6" s="64" t="str">
        <f>IF(C6="","",IF(VLOOKUP($C6,'Control Sample Data'!$C$3:$M$98,11,FALSE)=0,"",VLOOKUP($C6,'Control Sample Data'!$C$3:$M$98,11,FALSE)))</f>
        <v/>
      </c>
    </row>
    <row r="7" spans="1:25" ht="15" customHeight="1">
      <c r="A7" s="142"/>
      <c r="B7" s="99" t="str">
        <f>IF(C7="", "",VLOOKUP(C7,'Gene Table'!B$3:D$98,2,FALSE))</f>
        <v>HQP009026</v>
      </c>
      <c r="C7" s="87" t="s">
        <v>1836</v>
      </c>
      <c r="D7" s="64">
        <f>IF(C7="","",IF(VLOOKUP($C7,'Test Sample Data'!$C$3:$M$98,2,FALSE)=0,"",VLOOKUP($C7,'Test Sample Data'!$C$3:$M$98,2,FALSE)))</f>
        <v>23.24</v>
      </c>
      <c r="E7" s="64">
        <f>IF(C7="","",IF(VLOOKUP($C7,'Test Sample Data'!$C$3:$M$98,3,FALSE)=0,"",VLOOKUP($C7,'Test Sample Data'!$C$3:$M$98,3,FALSE)))</f>
        <v>23.35</v>
      </c>
      <c r="F7" s="64">
        <f>IF(C7="","",IF(VLOOKUP($C7,'Test Sample Data'!$C$3:$M$98,4,FALSE)=0,"",VLOOKUP($C7,'Test Sample Data'!$C$3:$M$98,4,FALSE)))</f>
        <v>23.42</v>
      </c>
      <c r="G7" s="64" t="str">
        <f>IF(C7="","",IF(VLOOKUP($C7,'Test Sample Data'!$C$3:$M$98,5,FALSE)=0,"",VLOOKUP($C7,'Test Sample Data'!$C$3:$M$98,5,FALSE)))</f>
        <v/>
      </c>
      <c r="H7" s="64" t="str">
        <f>IF(C7="","",IF(VLOOKUP($C7,'Test Sample Data'!$C$3:$M$98,6,FALSE)=0,"",VLOOKUP($C7,'Test Sample Data'!$C$3:$M$98,6,FALSE)))</f>
        <v/>
      </c>
      <c r="I7" s="64" t="str">
        <f>IF(C7="","",IF(VLOOKUP($C7,'Test Sample Data'!$C$3:$M$98,7,FALSE)=0,"",VLOOKUP($C7,'Test Sample Data'!$C$3:$M$98,7,FALSE)))</f>
        <v/>
      </c>
      <c r="J7" s="64" t="str">
        <f>IF(C7="","",IF(VLOOKUP($C7,'Test Sample Data'!$C$3:$M$98,8,FALSE)=0,"",VLOOKUP($C7,'Test Sample Data'!$C$3:$M$98,8,FALSE)))</f>
        <v/>
      </c>
      <c r="K7" s="64" t="str">
        <f>IF(C7="","",IF(VLOOKUP($C7,'Test Sample Data'!$C$3:$M$98,9,FALSE)=0,"",VLOOKUP($C7,'Test Sample Data'!$C$3:$M$98,9,FALSE)))</f>
        <v/>
      </c>
      <c r="L7" s="64" t="str">
        <f>IF(C7="","",IF(VLOOKUP($C7,'Test Sample Data'!$C$3:$M$98,10,FALSE)=0,"",VLOOKUP($C7,'Test Sample Data'!$C$3:$M$98,10,FALSE)))</f>
        <v/>
      </c>
      <c r="M7" s="64" t="str">
        <f>IF(C7="","",IF(VLOOKUP($C7,'Test Sample Data'!$C$3:$M$98,11,FALSE)=0,"",VLOOKUP($C7,'Test Sample Data'!$C$3:$M$98,11,FALSE)))</f>
        <v/>
      </c>
      <c r="N7" s="93" t="str">
        <f t="shared" si="0"/>
        <v>HQP009026</v>
      </c>
      <c r="O7" s="81" t="str">
        <f>IF('Choose Housekeeping Genes'!C7=0,"",'Choose Housekeeping Genes'!C7)</f>
        <v>H07</v>
      </c>
      <c r="P7" s="64">
        <f>IF(C7="","",IF(VLOOKUP($C7,'Control Sample Data'!$C$3:$M$98,2,FALSE)=0,"",VLOOKUP($C7,'Control Sample Data'!$C$3:$M$98,2,FALSE)))</f>
        <v>23.13</v>
      </c>
      <c r="Q7" s="64">
        <f>IF(C7="","",IF(VLOOKUP($C7,'Control Sample Data'!$C$3:$M$98,3,FALSE)=0,"",VLOOKUP($C7,'Control Sample Data'!$C$3:$M$98,3,FALSE)))</f>
        <v>23.2</v>
      </c>
      <c r="R7" s="64">
        <f>IF(C7="","",IF(VLOOKUP($C7,'Control Sample Data'!$C$3:$M$98,4,FALSE)=0,"",VLOOKUP($C7,'Control Sample Data'!$C$3:$M$98,4,FALSE)))</f>
        <v>23.31</v>
      </c>
      <c r="S7" s="64" t="str">
        <f>IF(C7="","",IF(VLOOKUP($C7,'Control Sample Data'!$C$3:$M$98,5,FALSE)=0,"",VLOOKUP($C7,'Control Sample Data'!$C$3:$M$98,5,FALSE)))</f>
        <v/>
      </c>
      <c r="T7" s="64" t="str">
        <f>IF(C7="","",IF(VLOOKUP($C7,'Control Sample Data'!$C$3:$M$98,6,FALSE)=0,"",VLOOKUP($C7,'Control Sample Data'!$C$3:$M$98,6,FALSE)))</f>
        <v/>
      </c>
      <c r="U7" s="64" t="str">
        <f>IF(C7="","",IF(VLOOKUP($C7,'Control Sample Data'!$C$3:$M$98,7,FALSE)=0,"",VLOOKUP($C7,'Control Sample Data'!$C$3:$M$98,7,FALSE)))</f>
        <v/>
      </c>
      <c r="V7" s="64" t="str">
        <f>IF(C7="","",IF(VLOOKUP($C7,'Control Sample Data'!$C$3:$M$98,8,FALSE)=0,"",VLOOKUP($C7,'Control Sample Data'!$C$3:$M$98,8,FALSE)))</f>
        <v/>
      </c>
      <c r="W7" s="64" t="str">
        <f>IF(C7="","",IF(VLOOKUP($C7,'Control Sample Data'!$C$3:$M$98,9,FALSE)=0,"",VLOOKUP($C7,'Control Sample Data'!$C$3:$M$98,9,FALSE)))</f>
        <v/>
      </c>
      <c r="X7" s="64" t="str">
        <f>IF(C7="","",IF(VLOOKUP($C7,'Control Sample Data'!$C$3:$M$98,10,FALSE)=0,"",VLOOKUP($C7,'Control Sample Data'!$C$3:$M$98,10,FALSE)))</f>
        <v/>
      </c>
      <c r="Y7" s="64" t="str">
        <f>IF(C7="","",IF(VLOOKUP($C7,'Control Sample Data'!$C$3:$M$98,11,FALSE)=0,"",VLOOKUP($C7,'Control Sample Data'!$C$3:$M$98,11,FALSE)))</f>
        <v/>
      </c>
    </row>
    <row r="8" spans="1:25" ht="15" customHeight="1">
      <c r="A8" s="142"/>
      <c r="B8" s="99" t="str">
        <f>IF(C8="", "",VLOOKUP(C8,'Gene Table'!B$3:D$98,2,FALSE))</f>
        <v>HQP054253</v>
      </c>
      <c r="C8" s="87" t="s">
        <v>1837</v>
      </c>
      <c r="D8" s="64">
        <f>IF(C8="","",IF(VLOOKUP($C8,'Test Sample Data'!$C$3:$M$98,2,FALSE)=0,"",VLOOKUP($C8,'Test Sample Data'!$C$3:$M$98,2,FALSE)))</f>
        <v>23.2</v>
      </c>
      <c r="E8" s="64">
        <f>IF(C8="","",IF(VLOOKUP($C8,'Test Sample Data'!$C$3:$M$98,3,FALSE)=0,"",VLOOKUP($C8,'Test Sample Data'!$C$3:$M$98,3,FALSE)))</f>
        <v>23.4</v>
      </c>
      <c r="F8" s="64">
        <f>IF(C8="","",IF(VLOOKUP($C8,'Test Sample Data'!$C$3:$M$98,4,FALSE)=0,"",VLOOKUP($C8,'Test Sample Data'!$C$3:$M$98,4,FALSE)))</f>
        <v>23.4</v>
      </c>
      <c r="G8" s="64" t="str">
        <f>IF(C8="","",IF(VLOOKUP($C8,'Test Sample Data'!$C$3:$M$98,5,FALSE)=0,"",VLOOKUP($C8,'Test Sample Data'!$C$3:$M$98,5,FALSE)))</f>
        <v/>
      </c>
      <c r="H8" s="64" t="str">
        <f>IF(C8="","",IF(VLOOKUP($C8,'Test Sample Data'!$C$3:$M$98,6,FALSE)=0,"",VLOOKUP($C8,'Test Sample Data'!$C$3:$M$98,6,FALSE)))</f>
        <v/>
      </c>
      <c r="I8" s="64" t="str">
        <f>IF(C8="","",IF(VLOOKUP($C8,'Test Sample Data'!$C$3:$M$98,7,FALSE)=0,"",VLOOKUP($C8,'Test Sample Data'!$C$3:$M$98,7,FALSE)))</f>
        <v/>
      </c>
      <c r="J8" s="64" t="str">
        <f>IF(C8="","",IF(VLOOKUP($C8,'Test Sample Data'!$C$3:$M$98,8,FALSE)=0,"",VLOOKUP($C8,'Test Sample Data'!$C$3:$M$98,8,FALSE)))</f>
        <v/>
      </c>
      <c r="K8" s="64" t="str">
        <f>IF(C8="","",IF(VLOOKUP($C8,'Test Sample Data'!$C$3:$M$98,9,FALSE)=0,"",VLOOKUP($C8,'Test Sample Data'!$C$3:$M$98,9,FALSE)))</f>
        <v/>
      </c>
      <c r="L8" s="64" t="str">
        <f>IF(C8="","",IF(VLOOKUP($C8,'Test Sample Data'!$C$3:$M$98,10,FALSE)=0,"",VLOOKUP($C8,'Test Sample Data'!$C$3:$M$98,10,FALSE)))</f>
        <v/>
      </c>
      <c r="M8" s="64" t="str">
        <f>IF(C8="","",IF(VLOOKUP($C8,'Test Sample Data'!$C$3:$M$98,11,FALSE)=0,"",VLOOKUP($C8,'Test Sample Data'!$C$3:$M$98,11,FALSE)))</f>
        <v/>
      </c>
      <c r="N8" s="93" t="str">
        <f t="shared" si="0"/>
        <v>HQP054253</v>
      </c>
      <c r="O8" s="81" t="str">
        <f>IF('Choose Housekeeping Genes'!C8=0,"",'Choose Housekeeping Genes'!C8)</f>
        <v>H08</v>
      </c>
      <c r="P8" s="64">
        <f>IF(C8="","",IF(VLOOKUP($C8,'Control Sample Data'!$C$3:$M$98,2,FALSE)=0,"",VLOOKUP($C8,'Control Sample Data'!$C$3:$M$98,2,FALSE)))</f>
        <v>23.19</v>
      </c>
      <c r="Q8" s="64">
        <f>IF(C8="","",IF(VLOOKUP($C8,'Control Sample Data'!$C$3:$M$98,3,FALSE)=0,"",VLOOKUP($C8,'Control Sample Data'!$C$3:$M$98,3,FALSE)))</f>
        <v>23.18</v>
      </c>
      <c r="R8" s="64">
        <f>IF(C8="","",IF(VLOOKUP($C8,'Control Sample Data'!$C$3:$M$98,4,FALSE)=0,"",VLOOKUP($C8,'Control Sample Data'!$C$3:$M$98,4,FALSE)))</f>
        <v>23.31</v>
      </c>
      <c r="S8" s="64" t="str">
        <f>IF(C8="","",IF(VLOOKUP($C8,'Control Sample Data'!$C$3:$M$98,5,FALSE)=0,"",VLOOKUP($C8,'Control Sample Data'!$C$3:$M$98,5,FALSE)))</f>
        <v/>
      </c>
      <c r="T8" s="64" t="str">
        <f>IF(C8="","",IF(VLOOKUP($C8,'Control Sample Data'!$C$3:$M$98,6,FALSE)=0,"",VLOOKUP($C8,'Control Sample Data'!$C$3:$M$98,6,FALSE)))</f>
        <v/>
      </c>
      <c r="U8" s="64" t="str">
        <f>IF(C8="","",IF(VLOOKUP($C8,'Control Sample Data'!$C$3:$M$98,7,FALSE)=0,"",VLOOKUP($C8,'Control Sample Data'!$C$3:$M$98,7,FALSE)))</f>
        <v/>
      </c>
      <c r="V8" s="64" t="str">
        <f>IF(C8="","",IF(VLOOKUP($C8,'Control Sample Data'!$C$3:$M$98,8,FALSE)=0,"",VLOOKUP($C8,'Control Sample Data'!$C$3:$M$98,8,FALSE)))</f>
        <v/>
      </c>
      <c r="W8" s="64" t="str">
        <f>IF(C8="","",IF(VLOOKUP($C8,'Control Sample Data'!$C$3:$M$98,9,FALSE)=0,"",VLOOKUP($C8,'Control Sample Data'!$C$3:$M$98,9,FALSE)))</f>
        <v/>
      </c>
      <c r="X8" s="64" t="str">
        <f>IF(C8="","",IF(VLOOKUP($C8,'Control Sample Data'!$C$3:$M$98,10,FALSE)=0,"",VLOOKUP($C8,'Control Sample Data'!$C$3:$M$98,10,FALSE)))</f>
        <v/>
      </c>
      <c r="Y8" s="64" t="str">
        <f>IF(C8="","",IF(VLOOKUP($C8,'Control Sample Data'!$C$3:$M$98,11,FALSE)=0,"",VLOOKUP($C8,'Control Sample Data'!$C$3:$M$98,11,FALSE)))</f>
        <v/>
      </c>
    </row>
    <row r="9" spans="1:25" ht="15" customHeight="1">
      <c r="A9" s="142"/>
      <c r="B9" s="99" t="str">
        <f>IF(C9="", "",VLOOKUP(C9,'Gene Table'!B$3:D$98,2,FALSE))</f>
        <v/>
      </c>
      <c r="C9" s="87"/>
      <c r="D9" s="64" t="str">
        <f>IF(C9="","",IF(VLOOKUP($C9,'Test Sample Data'!$C$3:$M$98,2,FALSE)=0,"",VLOOKUP($C9,'Test Sample Data'!$C$3:$M$98,2,FALSE)))</f>
        <v/>
      </c>
      <c r="E9" s="64" t="str">
        <f>IF(C9="","",IF(VLOOKUP($C9,'Test Sample Data'!$C$3:$M$98,3,FALSE)=0,"",VLOOKUP($C9,'Test Sample Data'!$C$3:$M$98,3,FALSE)))</f>
        <v/>
      </c>
      <c r="F9" s="64" t="str">
        <f>IF(C9="","",IF(VLOOKUP($C9,'Test Sample Data'!$C$3:$M$98,4,FALSE)=0,"",VLOOKUP($C9,'Test Sample Data'!$C$3:$M$98,4,FALSE)))</f>
        <v/>
      </c>
      <c r="G9" s="64" t="str">
        <f>IF(C9="","",IF(VLOOKUP($C9,'Test Sample Data'!$C$3:$M$98,5,FALSE)=0,"",VLOOKUP($C9,'Test Sample Data'!$C$3:$M$98,5,FALSE)))</f>
        <v/>
      </c>
      <c r="H9" s="64" t="str">
        <f>IF(C9="","",IF(VLOOKUP($C9,'Test Sample Data'!$C$3:$M$98,6,FALSE)=0,"",VLOOKUP($C9,'Test Sample Data'!$C$3:$M$98,6,FALSE)))</f>
        <v/>
      </c>
      <c r="I9" s="64" t="str">
        <f>IF(C9="","",IF(VLOOKUP($C9,'Test Sample Data'!$C$3:$M$98,7,FALSE)=0,"",VLOOKUP($C9,'Test Sample Data'!$C$3:$M$98,7,FALSE)))</f>
        <v/>
      </c>
      <c r="J9" s="64" t="str">
        <f>IF(C9="","",IF(VLOOKUP($C9,'Test Sample Data'!$C$3:$M$98,8,FALSE)=0,"",VLOOKUP($C9,'Test Sample Data'!$C$3:$M$98,8,FALSE)))</f>
        <v/>
      </c>
      <c r="K9" s="64" t="str">
        <f>IF(C9="","",IF(VLOOKUP($C9,'Test Sample Data'!$C$3:$M$98,9,FALSE)=0,"",VLOOKUP($C9,'Test Sample Data'!$C$3:$M$98,9,FALSE)))</f>
        <v/>
      </c>
      <c r="L9" s="64" t="str">
        <f>IF(C9="","",IF(VLOOKUP($C9,'Test Sample Data'!$C$3:$M$98,10,FALSE)=0,"",VLOOKUP($C9,'Test Sample Data'!$C$3:$M$98,10,FALSE)))</f>
        <v/>
      </c>
      <c r="M9" s="64" t="str">
        <f>IF(C9="","",IF(VLOOKUP($C9,'Test Sample Data'!$C$3:$M$98,11,FALSE)=0,"",VLOOKUP($C9,'Test Sample Data'!$C$3:$M$98,11,FALSE)))</f>
        <v/>
      </c>
      <c r="N9" s="93" t="str">
        <f t="shared" si="0"/>
        <v/>
      </c>
      <c r="O9" s="81" t="str">
        <f>IF('Choose Housekeeping Genes'!C9=0,"",'Choose Housekeeping Genes'!C9)</f>
        <v/>
      </c>
      <c r="P9" s="64" t="str">
        <f>IF(C9="","",IF(VLOOKUP($C9,'Control Sample Data'!$C$3:$M$98,2,FALSE)=0,"",VLOOKUP($C9,'Control Sample Data'!$C$3:$M$98,2,FALSE)))</f>
        <v/>
      </c>
      <c r="Q9" s="64" t="str">
        <f>IF(C9="","",IF(VLOOKUP($C9,'Control Sample Data'!$C$3:$M$98,3,FALSE)=0,"",VLOOKUP($C9,'Control Sample Data'!$C$3:$M$98,3,FALSE)))</f>
        <v/>
      </c>
      <c r="R9" s="64" t="str">
        <f>IF(C9="","",IF(VLOOKUP($C9,'Control Sample Data'!$C$3:$M$98,4,FALSE)=0,"",VLOOKUP($C9,'Control Sample Data'!$C$3:$M$98,4,FALSE)))</f>
        <v/>
      </c>
      <c r="S9" s="64" t="str">
        <f>IF(C9="","",IF(VLOOKUP($C9,'Control Sample Data'!$C$3:$M$98,5,FALSE)=0,"",VLOOKUP($C9,'Control Sample Data'!$C$3:$M$98,5,FALSE)))</f>
        <v/>
      </c>
      <c r="T9" s="64" t="str">
        <f>IF(C9="","",IF(VLOOKUP($C9,'Control Sample Data'!$C$3:$M$98,6,FALSE)=0,"",VLOOKUP($C9,'Control Sample Data'!$C$3:$M$98,6,FALSE)))</f>
        <v/>
      </c>
      <c r="U9" s="64" t="str">
        <f>IF(C9="","",IF(VLOOKUP($C9,'Control Sample Data'!$C$3:$M$98,7,FALSE)=0,"",VLOOKUP($C9,'Control Sample Data'!$C$3:$M$98,7,FALSE)))</f>
        <v/>
      </c>
      <c r="V9" s="64" t="str">
        <f>IF(C9="","",IF(VLOOKUP($C9,'Control Sample Data'!$C$3:$M$98,8,FALSE)=0,"",VLOOKUP($C9,'Control Sample Data'!$C$3:$M$98,8,FALSE)))</f>
        <v/>
      </c>
      <c r="W9" s="64" t="str">
        <f>IF(C9="","",IF(VLOOKUP($C9,'Control Sample Data'!$C$3:$M$98,9,FALSE)=0,"",VLOOKUP($C9,'Control Sample Data'!$C$3:$M$98,9,FALSE)))</f>
        <v/>
      </c>
      <c r="X9" s="64" t="str">
        <f>IF(C9="","",IF(VLOOKUP($C9,'Control Sample Data'!$C$3:$M$98,10,FALSE)=0,"",VLOOKUP($C9,'Control Sample Data'!$C$3:$M$98,10,FALSE)))</f>
        <v/>
      </c>
      <c r="Y9" s="64" t="str">
        <f>IF(C9="","",IF(VLOOKUP($C9,'Control Sample Data'!$C$3:$M$98,11,FALSE)=0,"",VLOOKUP($C9,'Control Sample Data'!$C$3:$M$98,11,FALSE)))</f>
        <v/>
      </c>
    </row>
    <row r="10" spans="1:25" ht="15" customHeight="1">
      <c r="A10" s="142"/>
      <c r="B10" s="99" t="str">
        <f>IF(C10="", "",VLOOKUP(C10,'Gene Table'!B$3:D$98,2,FALSE))</f>
        <v/>
      </c>
      <c r="C10" s="87"/>
      <c r="D10" s="64" t="str">
        <f>IF(C10="","",IF(VLOOKUP($C10,'Test Sample Data'!$C$3:$M$98,2,FALSE)=0,"",VLOOKUP($C10,'Test Sample Data'!$C$3:$M$98,2,FALSE)))</f>
        <v/>
      </c>
      <c r="E10" s="64" t="str">
        <f>IF(C10="","",IF(VLOOKUP($C10,'Test Sample Data'!$C$3:$M$98,3,FALSE)=0,"",VLOOKUP($C10,'Test Sample Data'!$C$3:$M$98,3,FALSE)))</f>
        <v/>
      </c>
      <c r="F10" s="64" t="str">
        <f>IF(C10="","",IF(VLOOKUP($C10,'Test Sample Data'!$C$3:$M$98,4,FALSE)=0,"",VLOOKUP($C10,'Test Sample Data'!$C$3:$M$98,4,FALSE)))</f>
        <v/>
      </c>
      <c r="G10" s="64" t="str">
        <f>IF(C10="","",IF(VLOOKUP($C10,'Test Sample Data'!$C$3:$M$98,5,FALSE)=0,"",VLOOKUP($C10,'Test Sample Data'!$C$3:$M$98,5,FALSE)))</f>
        <v/>
      </c>
      <c r="H10" s="64" t="str">
        <f>IF(C10="","",IF(VLOOKUP($C10,'Test Sample Data'!$C$3:$M$98,6,FALSE)=0,"",VLOOKUP($C10,'Test Sample Data'!$C$3:$M$98,6,FALSE)))</f>
        <v/>
      </c>
      <c r="I10" s="64" t="str">
        <f>IF(C10="","",IF(VLOOKUP($C10,'Test Sample Data'!$C$3:$M$98,7,FALSE)=0,"",VLOOKUP($C10,'Test Sample Data'!$C$3:$M$98,7,FALSE)))</f>
        <v/>
      </c>
      <c r="J10" s="64" t="str">
        <f>IF(C10="","",IF(VLOOKUP($C10,'Test Sample Data'!$C$3:$M$98,8,FALSE)=0,"",VLOOKUP($C10,'Test Sample Data'!$C$3:$M$98,8,FALSE)))</f>
        <v/>
      </c>
      <c r="K10" s="64" t="str">
        <f>IF(C10="","",IF(VLOOKUP($C10,'Test Sample Data'!$C$3:$M$98,9,FALSE)=0,"",VLOOKUP($C10,'Test Sample Data'!$C$3:$M$98,9,FALSE)))</f>
        <v/>
      </c>
      <c r="L10" s="64" t="str">
        <f>IF(C10="","",IF(VLOOKUP($C10,'Test Sample Data'!$C$3:$M$98,10,FALSE)=0,"",VLOOKUP($C10,'Test Sample Data'!$C$3:$M$98,10,FALSE)))</f>
        <v/>
      </c>
      <c r="M10" s="64" t="str">
        <f>IF(C10="","",IF(VLOOKUP($C10,'Test Sample Data'!$C$3:$M$98,11,FALSE)=0,"",VLOOKUP($C10,'Test Sample Data'!$C$3:$M$98,11,FALSE)))</f>
        <v/>
      </c>
      <c r="N10" s="93" t="str">
        <f t="shared" si="0"/>
        <v/>
      </c>
      <c r="O10" s="81" t="str">
        <f>IF('Choose Housekeeping Genes'!C10=0,"",'Choose Housekeeping Genes'!C10)</f>
        <v/>
      </c>
      <c r="P10" s="64" t="str">
        <f>IF(C10="","",IF(VLOOKUP($C10,'Control Sample Data'!$C$3:$M$98,2,FALSE)=0,"",VLOOKUP($C10,'Control Sample Data'!$C$3:$M$98,2,FALSE)))</f>
        <v/>
      </c>
      <c r="Q10" s="64" t="str">
        <f>IF(C10="","",IF(VLOOKUP($C10,'Control Sample Data'!$C$3:$M$98,3,FALSE)=0,"",VLOOKUP($C10,'Control Sample Data'!$C$3:$M$98,3,FALSE)))</f>
        <v/>
      </c>
      <c r="R10" s="64" t="str">
        <f>IF(C10="","",IF(VLOOKUP($C10,'Control Sample Data'!$C$3:$M$98,4,FALSE)=0,"",VLOOKUP($C10,'Control Sample Data'!$C$3:$M$98,4,FALSE)))</f>
        <v/>
      </c>
      <c r="S10" s="64" t="str">
        <f>IF(C10="","",IF(VLOOKUP($C10,'Control Sample Data'!$C$3:$M$98,5,FALSE)=0,"",VLOOKUP($C10,'Control Sample Data'!$C$3:$M$98,5,FALSE)))</f>
        <v/>
      </c>
      <c r="T10" s="64" t="str">
        <f>IF(C10="","",IF(VLOOKUP($C10,'Control Sample Data'!$C$3:$M$98,6,FALSE)=0,"",VLOOKUP($C10,'Control Sample Data'!$C$3:$M$98,6,FALSE)))</f>
        <v/>
      </c>
      <c r="U10" s="64" t="str">
        <f>IF(C10="","",IF(VLOOKUP($C10,'Control Sample Data'!$C$3:$M$98,7,FALSE)=0,"",VLOOKUP($C10,'Control Sample Data'!$C$3:$M$98,7,FALSE)))</f>
        <v/>
      </c>
      <c r="V10" s="64" t="str">
        <f>IF(C10="","",IF(VLOOKUP($C10,'Control Sample Data'!$C$3:$M$98,8,FALSE)=0,"",VLOOKUP($C10,'Control Sample Data'!$C$3:$M$98,8,FALSE)))</f>
        <v/>
      </c>
      <c r="W10" s="64" t="str">
        <f>IF(C10="","",IF(VLOOKUP($C10,'Control Sample Data'!$C$3:$M$98,9,FALSE)=0,"",VLOOKUP($C10,'Control Sample Data'!$C$3:$M$98,9,FALSE)))</f>
        <v/>
      </c>
      <c r="X10" s="64" t="str">
        <f>IF(C10="","",IF(VLOOKUP($C10,'Control Sample Data'!$C$3:$M$98,10,FALSE)=0,"",VLOOKUP($C10,'Control Sample Data'!$C$3:$M$98,10,FALSE)))</f>
        <v/>
      </c>
      <c r="Y10" s="64" t="str">
        <f>IF(C10="","",IF(VLOOKUP($C10,'Control Sample Data'!$C$3:$M$98,11,FALSE)=0,"",VLOOKUP($C10,'Control Sample Data'!$C$3:$M$98,11,FALSE)))</f>
        <v/>
      </c>
    </row>
    <row r="11" spans="1:25" ht="15" customHeight="1">
      <c r="A11" s="142"/>
      <c r="B11" s="99" t="str">
        <f>IF(C11="", "",VLOOKUP(C11,'Gene Table'!B$3:D$98,2,FALSE))</f>
        <v/>
      </c>
      <c r="C11" s="87"/>
      <c r="D11" s="64" t="str">
        <f>IF(C11="","",IF(VLOOKUP($C11,'Test Sample Data'!$C$3:$M$98,2,FALSE)=0,"",VLOOKUP($C11,'Test Sample Data'!$C$3:$M$98,2,FALSE)))</f>
        <v/>
      </c>
      <c r="E11" s="64" t="str">
        <f>IF(C11="","",IF(VLOOKUP($C11,'Test Sample Data'!$C$3:$M$98,3,FALSE)=0,"",VLOOKUP($C11,'Test Sample Data'!$C$3:$M$98,3,FALSE)))</f>
        <v/>
      </c>
      <c r="F11" s="64" t="str">
        <f>IF(C11="","",IF(VLOOKUP($C11,'Test Sample Data'!$C$3:$M$98,4,FALSE)=0,"",VLOOKUP($C11,'Test Sample Data'!$C$3:$M$98,4,FALSE)))</f>
        <v/>
      </c>
      <c r="G11" s="64" t="str">
        <f>IF(C11="","",IF(VLOOKUP($C11,'Test Sample Data'!$C$3:$M$98,5,FALSE)=0,"",VLOOKUP($C11,'Test Sample Data'!$C$3:$M$98,5,FALSE)))</f>
        <v/>
      </c>
      <c r="H11" s="64" t="str">
        <f>IF(C11="","",IF(VLOOKUP($C11,'Test Sample Data'!$C$3:$M$98,6,FALSE)=0,"",VLOOKUP($C11,'Test Sample Data'!$C$3:$M$98,6,FALSE)))</f>
        <v/>
      </c>
      <c r="I11" s="64" t="str">
        <f>IF(C11="","",IF(VLOOKUP($C11,'Test Sample Data'!$C$3:$M$98,7,FALSE)=0,"",VLOOKUP($C11,'Test Sample Data'!$C$3:$M$98,7,FALSE)))</f>
        <v/>
      </c>
      <c r="J11" s="64" t="str">
        <f>IF(C11="","",IF(VLOOKUP($C11,'Test Sample Data'!$C$3:$M$98,8,FALSE)=0,"",VLOOKUP($C11,'Test Sample Data'!$C$3:$M$98,8,FALSE)))</f>
        <v/>
      </c>
      <c r="K11" s="64" t="str">
        <f>IF(C11="","",IF(VLOOKUP($C11,'Test Sample Data'!$C$3:$M$98,9,FALSE)=0,"",VLOOKUP($C11,'Test Sample Data'!$C$3:$M$98,9,FALSE)))</f>
        <v/>
      </c>
      <c r="L11" s="64" t="str">
        <f>IF(C11="","",IF(VLOOKUP($C11,'Test Sample Data'!$C$3:$M$98,10,FALSE)=0,"",VLOOKUP($C11,'Test Sample Data'!$C$3:$M$98,10,FALSE)))</f>
        <v/>
      </c>
      <c r="M11" s="64" t="str">
        <f>IF(C11="","",IF(VLOOKUP($C11,'Test Sample Data'!$C$3:$M$98,11,FALSE)=0,"",VLOOKUP($C11,'Test Sample Data'!$C$3:$M$98,11,FALSE)))</f>
        <v/>
      </c>
      <c r="N11" s="93" t="str">
        <f t="shared" si="0"/>
        <v/>
      </c>
      <c r="O11" s="81" t="str">
        <f>IF('Choose Housekeeping Genes'!C11=0,"",'Choose Housekeeping Genes'!C11)</f>
        <v/>
      </c>
      <c r="P11" s="64" t="str">
        <f>IF(C11="","",IF(VLOOKUP($C11,'Control Sample Data'!$C$3:$M$98,2,FALSE)=0,"",VLOOKUP($C11,'Control Sample Data'!$C$3:$M$98,2,FALSE)))</f>
        <v/>
      </c>
      <c r="Q11" s="64" t="str">
        <f>IF(C11="","",IF(VLOOKUP($C11,'Control Sample Data'!$C$3:$M$98,3,FALSE)=0,"",VLOOKUP($C11,'Control Sample Data'!$C$3:$M$98,3,FALSE)))</f>
        <v/>
      </c>
      <c r="R11" s="64" t="str">
        <f>IF(C11="","",IF(VLOOKUP($C11,'Control Sample Data'!$C$3:$M$98,4,FALSE)=0,"",VLOOKUP($C11,'Control Sample Data'!$C$3:$M$98,4,FALSE)))</f>
        <v/>
      </c>
      <c r="S11" s="64" t="str">
        <f>IF(C11="","",IF(VLOOKUP($C11,'Control Sample Data'!$C$3:$M$98,5,FALSE)=0,"",VLOOKUP($C11,'Control Sample Data'!$C$3:$M$98,5,FALSE)))</f>
        <v/>
      </c>
      <c r="T11" s="64" t="str">
        <f>IF(C11="","",IF(VLOOKUP($C11,'Control Sample Data'!$C$3:$M$98,6,FALSE)=0,"",VLOOKUP($C11,'Control Sample Data'!$C$3:$M$98,6,FALSE)))</f>
        <v/>
      </c>
      <c r="U11" s="64" t="str">
        <f>IF(C11="","",IF(VLOOKUP($C11,'Control Sample Data'!$C$3:$M$98,7,FALSE)=0,"",VLOOKUP($C11,'Control Sample Data'!$C$3:$M$98,7,FALSE)))</f>
        <v/>
      </c>
      <c r="V11" s="64" t="str">
        <f>IF(C11="","",IF(VLOOKUP($C11,'Control Sample Data'!$C$3:$M$98,8,FALSE)=0,"",VLOOKUP($C11,'Control Sample Data'!$C$3:$M$98,8,FALSE)))</f>
        <v/>
      </c>
      <c r="W11" s="64" t="str">
        <f>IF(C11="","",IF(VLOOKUP($C11,'Control Sample Data'!$C$3:$M$98,9,FALSE)=0,"",VLOOKUP($C11,'Control Sample Data'!$C$3:$M$98,9,FALSE)))</f>
        <v/>
      </c>
      <c r="X11" s="64" t="str">
        <f>IF(C11="","",IF(VLOOKUP($C11,'Control Sample Data'!$C$3:$M$98,10,FALSE)=0,"",VLOOKUP($C11,'Control Sample Data'!$C$3:$M$98,10,FALSE)))</f>
        <v/>
      </c>
      <c r="Y11" s="64" t="str">
        <f>IF(C11="","",IF(VLOOKUP($C11,'Control Sample Data'!$C$3:$M$98,11,FALSE)=0,"",VLOOKUP($C11,'Control Sample Data'!$C$3:$M$98,11,FALSE)))</f>
        <v/>
      </c>
    </row>
    <row r="12" spans="1:25" ht="15" customHeight="1">
      <c r="A12" s="142"/>
      <c r="B12" s="99" t="str">
        <f>IF(C12="", "",VLOOKUP(C12,'Gene Table'!B$3:D$98,2,FALSE))</f>
        <v/>
      </c>
      <c r="C12" s="87"/>
      <c r="D12" s="64" t="str">
        <f>IF(C12="","",IF(VLOOKUP($C12,'Test Sample Data'!$C$3:$M$98,2,FALSE)=0,"",VLOOKUP($C12,'Test Sample Data'!$C$3:$M$98,2,FALSE)))</f>
        <v/>
      </c>
      <c r="E12" s="64" t="str">
        <f>IF(C12="","",IF(VLOOKUP($C12,'Test Sample Data'!$C$3:$M$98,3,FALSE)=0,"",VLOOKUP($C12,'Test Sample Data'!$C$3:$M$98,3,FALSE)))</f>
        <v/>
      </c>
      <c r="F12" s="64" t="str">
        <f>IF(C12="","",IF(VLOOKUP($C12,'Test Sample Data'!$C$3:$M$98,4,FALSE)=0,"",VLOOKUP($C12,'Test Sample Data'!$C$3:$M$98,4,FALSE)))</f>
        <v/>
      </c>
      <c r="G12" s="64" t="str">
        <f>IF(C12="","",IF(VLOOKUP($C12,'Test Sample Data'!$C$3:$M$98,5,FALSE)=0,"",VLOOKUP($C12,'Test Sample Data'!$C$3:$M$98,5,FALSE)))</f>
        <v/>
      </c>
      <c r="H12" s="64" t="str">
        <f>IF(C12="","",IF(VLOOKUP($C12,'Test Sample Data'!$C$3:$M$98,6,FALSE)=0,"",VLOOKUP($C12,'Test Sample Data'!$C$3:$M$98,6,FALSE)))</f>
        <v/>
      </c>
      <c r="I12" s="64" t="str">
        <f>IF(C12="","",IF(VLOOKUP($C12,'Test Sample Data'!$C$3:$M$98,7,FALSE)=0,"",VLOOKUP($C12,'Test Sample Data'!$C$3:$M$98,7,FALSE)))</f>
        <v/>
      </c>
      <c r="J12" s="64" t="str">
        <f>IF(C12="","",IF(VLOOKUP($C12,'Test Sample Data'!$C$3:$M$98,8,FALSE)=0,"",VLOOKUP($C12,'Test Sample Data'!$C$3:$M$98,8,FALSE)))</f>
        <v/>
      </c>
      <c r="K12" s="64" t="str">
        <f>IF(C12="","",IF(VLOOKUP($C12,'Test Sample Data'!$C$3:$M$98,9,FALSE)=0,"",VLOOKUP($C12,'Test Sample Data'!$C$3:$M$98,9,FALSE)))</f>
        <v/>
      </c>
      <c r="L12" s="64" t="str">
        <f>IF(C12="","",IF(VLOOKUP($C12,'Test Sample Data'!$C$3:$M$98,10,FALSE)=0,"",VLOOKUP($C12,'Test Sample Data'!$C$3:$M$98,10,FALSE)))</f>
        <v/>
      </c>
      <c r="M12" s="64" t="str">
        <f>IF(C12="","",IF(VLOOKUP($C12,'Test Sample Data'!$C$3:$M$98,11,FALSE)=0,"",VLOOKUP($C12,'Test Sample Data'!$C$3:$M$98,11,FALSE)))</f>
        <v/>
      </c>
      <c r="N12" s="93" t="str">
        <f t="shared" si="0"/>
        <v/>
      </c>
      <c r="O12" s="81" t="str">
        <f>IF('Choose Housekeeping Genes'!C12=0,"",'Choose Housekeeping Genes'!C12)</f>
        <v/>
      </c>
      <c r="P12" s="64" t="str">
        <f>IF(C12="","",IF(VLOOKUP($C12,'Control Sample Data'!$C$3:$M$98,2,FALSE)=0,"",VLOOKUP($C12,'Control Sample Data'!$C$3:$M$98,2,FALSE)))</f>
        <v/>
      </c>
      <c r="Q12" s="64" t="str">
        <f>IF(C12="","",IF(VLOOKUP($C12,'Control Sample Data'!$C$3:$M$98,3,FALSE)=0,"",VLOOKUP($C12,'Control Sample Data'!$C$3:$M$98,3,FALSE)))</f>
        <v/>
      </c>
      <c r="R12" s="64" t="str">
        <f>IF(C12="","",IF(VLOOKUP($C12,'Control Sample Data'!$C$3:$M$98,4,FALSE)=0,"",VLOOKUP($C12,'Control Sample Data'!$C$3:$M$98,4,FALSE)))</f>
        <v/>
      </c>
      <c r="S12" s="64" t="str">
        <f>IF(C12="","",IF(VLOOKUP($C12,'Control Sample Data'!$C$3:$M$98,5,FALSE)=0,"",VLOOKUP($C12,'Control Sample Data'!$C$3:$M$98,5,FALSE)))</f>
        <v/>
      </c>
      <c r="T12" s="64" t="str">
        <f>IF(C12="","",IF(VLOOKUP($C12,'Control Sample Data'!$C$3:$M$98,6,FALSE)=0,"",VLOOKUP($C12,'Control Sample Data'!$C$3:$M$98,6,FALSE)))</f>
        <v/>
      </c>
      <c r="U12" s="64" t="str">
        <f>IF(C12="","",IF(VLOOKUP($C12,'Control Sample Data'!$C$3:$M$98,7,FALSE)=0,"",VLOOKUP($C12,'Control Sample Data'!$C$3:$M$98,7,FALSE)))</f>
        <v/>
      </c>
      <c r="V12" s="64" t="str">
        <f>IF(C12="","",IF(VLOOKUP($C12,'Control Sample Data'!$C$3:$M$98,8,FALSE)=0,"",VLOOKUP($C12,'Control Sample Data'!$C$3:$M$98,8,FALSE)))</f>
        <v/>
      </c>
      <c r="W12" s="64" t="str">
        <f>IF(C12="","",IF(VLOOKUP($C12,'Control Sample Data'!$C$3:$M$98,9,FALSE)=0,"",VLOOKUP($C12,'Control Sample Data'!$C$3:$M$98,9,FALSE)))</f>
        <v/>
      </c>
      <c r="X12" s="64" t="str">
        <f>IF(C12="","",IF(VLOOKUP($C12,'Control Sample Data'!$C$3:$M$98,10,FALSE)=0,"",VLOOKUP($C12,'Control Sample Data'!$C$3:$M$98,10,FALSE)))</f>
        <v/>
      </c>
      <c r="Y12" s="64" t="str">
        <f>IF(C12="","",IF(VLOOKUP($C12,'Control Sample Data'!$C$3:$M$98,11,FALSE)=0,"",VLOOKUP($C12,'Control Sample Data'!$C$3:$M$98,11,FALSE)))</f>
        <v/>
      </c>
    </row>
    <row r="13" spans="1:25" ht="15" customHeight="1">
      <c r="A13" s="142"/>
      <c r="B13" s="99" t="str">
        <f>IF(C13="", "",VLOOKUP(C13,'Gene Table'!B$3:D$98,2,FALSE))</f>
        <v/>
      </c>
      <c r="C13" s="87"/>
      <c r="D13" s="64" t="str">
        <f>IF(C13="","",IF(VLOOKUP($C13,'Test Sample Data'!$C$3:$M$98,2,FALSE)=0,"",VLOOKUP($C13,'Test Sample Data'!$C$3:$M$98,2,FALSE)))</f>
        <v/>
      </c>
      <c r="E13" s="64" t="str">
        <f>IF(C13="","",IF(VLOOKUP($C13,'Test Sample Data'!$C$3:$M$98,3,FALSE)=0,"",VLOOKUP($C13,'Test Sample Data'!$C$3:$M$98,3,FALSE)))</f>
        <v/>
      </c>
      <c r="F13" s="64" t="str">
        <f>IF(C13="","",IF(VLOOKUP($C13,'Test Sample Data'!$C$3:$M$98,4,FALSE)=0,"",VLOOKUP($C13,'Test Sample Data'!$C$3:$M$98,4,FALSE)))</f>
        <v/>
      </c>
      <c r="G13" s="64" t="str">
        <f>IF(C13="","",IF(VLOOKUP($C13,'Test Sample Data'!$C$3:$M$98,5,FALSE)=0,"",VLOOKUP($C13,'Test Sample Data'!$C$3:$M$98,5,FALSE)))</f>
        <v/>
      </c>
      <c r="H13" s="64" t="str">
        <f>IF(C13="","",IF(VLOOKUP($C13,'Test Sample Data'!$C$3:$M$98,6,FALSE)=0,"",VLOOKUP($C13,'Test Sample Data'!$C$3:$M$98,6,FALSE)))</f>
        <v/>
      </c>
      <c r="I13" s="64" t="str">
        <f>IF(C13="","",IF(VLOOKUP($C13,'Test Sample Data'!$C$3:$M$98,7,FALSE)=0,"",VLOOKUP($C13,'Test Sample Data'!$C$3:$M$98,7,FALSE)))</f>
        <v/>
      </c>
      <c r="J13" s="64" t="str">
        <f>IF(C13="","",IF(VLOOKUP($C13,'Test Sample Data'!$C$3:$M$98,8,FALSE)=0,"",VLOOKUP($C13,'Test Sample Data'!$C$3:$M$98,8,FALSE)))</f>
        <v/>
      </c>
      <c r="K13" s="64" t="str">
        <f>IF(C13="","",IF(VLOOKUP($C13,'Test Sample Data'!$C$3:$M$98,9,FALSE)=0,"",VLOOKUP($C13,'Test Sample Data'!$C$3:$M$98,9,FALSE)))</f>
        <v/>
      </c>
      <c r="L13" s="64" t="str">
        <f>IF(C13="","",IF(VLOOKUP($C13,'Test Sample Data'!$C$3:$M$98,10,FALSE)=0,"",VLOOKUP($C13,'Test Sample Data'!$C$3:$M$98,10,FALSE)))</f>
        <v/>
      </c>
      <c r="M13" s="64" t="str">
        <f>IF(C13="","",IF(VLOOKUP($C13,'Test Sample Data'!$C$3:$M$98,11,FALSE)=0,"",VLOOKUP($C13,'Test Sample Data'!$C$3:$M$98,11,FALSE)))</f>
        <v/>
      </c>
      <c r="N13" s="93" t="str">
        <f>IF(B13=0,"",B13)</f>
        <v/>
      </c>
      <c r="O13" s="81" t="str">
        <f>IF('Choose Housekeeping Genes'!C13=0,"",'Choose Housekeeping Genes'!C13)</f>
        <v/>
      </c>
      <c r="P13" s="64" t="str">
        <f>IF(C13="","",IF(VLOOKUP($C13,'Control Sample Data'!$C$3:$M$98,2,FALSE)=0,"",VLOOKUP($C13,'Control Sample Data'!$C$3:$M$98,2,FALSE)))</f>
        <v/>
      </c>
      <c r="Q13" s="64" t="str">
        <f>IF(C13="","",IF(VLOOKUP($C13,'Control Sample Data'!$C$3:$M$98,3,FALSE)=0,"",VLOOKUP($C13,'Control Sample Data'!$C$3:$M$98,3,FALSE)))</f>
        <v/>
      </c>
      <c r="R13" s="64" t="str">
        <f>IF(C13="","",IF(VLOOKUP($C13,'Control Sample Data'!$C$3:$M$98,4,FALSE)=0,"",VLOOKUP($C13,'Control Sample Data'!$C$3:$M$98,4,FALSE)))</f>
        <v/>
      </c>
      <c r="S13" s="64" t="str">
        <f>IF(C13="","",IF(VLOOKUP($C13,'Control Sample Data'!$C$3:$M$98,5,FALSE)=0,"",VLOOKUP($C13,'Control Sample Data'!$C$3:$M$98,5,FALSE)))</f>
        <v/>
      </c>
      <c r="T13" s="64" t="str">
        <f>IF(C13="","",IF(VLOOKUP($C13,'Control Sample Data'!$C$3:$M$98,6,FALSE)=0,"",VLOOKUP($C13,'Control Sample Data'!$C$3:$M$98,6,FALSE)))</f>
        <v/>
      </c>
      <c r="U13" s="64" t="str">
        <f>IF(C13="","",IF(VLOOKUP($C13,'Control Sample Data'!$C$3:$M$98,7,FALSE)=0,"",VLOOKUP($C13,'Control Sample Data'!$C$3:$M$98,7,FALSE)))</f>
        <v/>
      </c>
      <c r="V13" s="64" t="str">
        <f>IF(C13="","",IF(VLOOKUP($C13,'Control Sample Data'!$C$3:$M$98,8,FALSE)=0,"",VLOOKUP($C13,'Control Sample Data'!$C$3:$M$98,8,FALSE)))</f>
        <v/>
      </c>
      <c r="W13" s="64" t="str">
        <f>IF(C13="","",IF(VLOOKUP($C13,'Control Sample Data'!$C$3:$M$98,9,FALSE)=0,"",VLOOKUP($C13,'Control Sample Data'!$C$3:$M$98,9,FALSE)))</f>
        <v/>
      </c>
      <c r="X13" s="64" t="str">
        <f>IF(C13="","",IF(VLOOKUP($C13,'Control Sample Data'!$C$3:$M$98,10,FALSE)=0,"",VLOOKUP($C13,'Control Sample Data'!$C$3:$M$98,10,FALSE)))</f>
        <v/>
      </c>
      <c r="Y13" s="64" t="str">
        <f>IF(C13="","",IF(VLOOKUP($C13,'Control Sample Data'!$C$3:$M$98,11,FALSE)=0,"",VLOOKUP($C13,'Control Sample Data'!$C$3:$M$98,11,FALSE)))</f>
        <v/>
      </c>
    </row>
    <row r="14" spans="1:25" ht="15" customHeight="1">
      <c r="A14" s="142"/>
      <c r="B14" s="99" t="str">
        <f>IF(C14="", "",VLOOKUP(C14,'Gene Table'!B$3:D$98,2,FALSE))</f>
        <v/>
      </c>
      <c r="C14" s="87"/>
      <c r="D14" s="64" t="str">
        <f>IF(C14="","",IF(VLOOKUP($C14,'Test Sample Data'!$C$3:$M$98,2,FALSE)=0,"",VLOOKUP($C14,'Test Sample Data'!$C$3:$M$98,2,FALSE)))</f>
        <v/>
      </c>
      <c r="E14" s="64" t="str">
        <f>IF(C14="","",IF(VLOOKUP($C14,'Test Sample Data'!$C$3:$M$98,3,FALSE)=0,"",VLOOKUP($C14,'Test Sample Data'!$C$3:$M$98,3,FALSE)))</f>
        <v/>
      </c>
      <c r="F14" s="64" t="str">
        <f>IF(C14="","",IF(VLOOKUP($C14,'Test Sample Data'!$C$3:$M$98,4,FALSE)=0,"",VLOOKUP($C14,'Test Sample Data'!$C$3:$M$98,4,FALSE)))</f>
        <v/>
      </c>
      <c r="G14" s="64" t="str">
        <f>IF(C14="","",IF(VLOOKUP($C14,'Test Sample Data'!$C$3:$M$98,5,FALSE)=0,"",VLOOKUP($C14,'Test Sample Data'!$C$3:$M$98,5,FALSE)))</f>
        <v/>
      </c>
      <c r="H14" s="64" t="str">
        <f>IF(C14="","",IF(VLOOKUP($C14,'Test Sample Data'!$C$3:$M$98,6,FALSE)=0,"",VLOOKUP($C14,'Test Sample Data'!$C$3:$M$98,6,FALSE)))</f>
        <v/>
      </c>
      <c r="I14" s="64" t="str">
        <f>IF(C14="","",IF(VLOOKUP($C14,'Test Sample Data'!$C$3:$M$98,7,FALSE)=0,"",VLOOKUP($C14,'Test Sample Data'!$C$3:$M$98,7,FALSE)))</f>
        <v/>
      </c>
      <c r="J14" s="64" t="str">
        <f>IF(C14="","",IF(VLOOKUP($C14,'Test Sample Data'!$C$3:$M$98,8,FALSE)=0,"",VLOOKUP($C14,'Test Sample Data'!$C$3:$M$98,8,FALSE)))</f>
        <v/>
      </c>
      <c r="K14" s="64" t="str">
        <f>IF(C14="","",IF(VLOOKUP($C14,'Test Sample Data'!$C$3:$M$98,9,FALSE)=0,"",VLOOKUP($C14,'Test Sample Data'!$C$3:$M$98,9,FALSE)))</f>
        <v/>
      </c>
      <c r="L14" s="64" t="str">
        <f>IF(C14="","",IF(VLOOKUP($C14,'Test Sample Data'!$C$3:$M$98,10,FALSE)=0,"",VLOOKUP($C14,'Test Sample Data'!$C$3:$M$98,10,FALSE)))</f>
        <v/>
      </c>
      <c r="M14" s="64" t="str">
        <f>IF(C14="","",IF(VLOOKUP($C14,'Test Sample Data'!$C$3:$M$98,11,FALSE)=0,"",VLOOKUP($C14,'Test Sample Data'!$C$3:$M$98,11,FALSE)))</f>
        <v/>
      </c>
      <c r="N14" s="93" t="str">
        <f>IF(B14=0,"",B14)</f>
        <v/>
      </c>
      <c r="O14" s="81" t="str">
        <f>IF('Choose Housekeeping Genes'!C14=0,"",'Choose Housekeeping Genes'!C14)</f>
        <v/>
      </c>
      <c r="P14" s="64" t="str">
        <f>IF(C14="","",IF(VLOOKUP($C14,'Control Sample Data'!$C$3:$M$98,2,FALSE)=0,"",VLOOKUP($C14,'Control Sample Data'!$C$3:$M$98,2,FALSE)))</f>
        <v/>
      </c>
      <c r="Q14" s="64" t="str">
        <f>IF(C14="","",IF(VLOOKUP($C14,'Control Sample Data'!$C$3:$M$98,3,FALSE)=0,"",VLOOKUP($C14,'Control Sample Data'!$C$3:$M$98,3,FALSE)))</f>
        <v/>
      </c>
      <c r="R14" s="64" t="str">
        <f>IF(C14="","",IF(VLOOKUP($C14,'Control Sample Data'!$C$3:$M$98,4,FALSE)=0,"",VLOOKUP($C14,'Control Sample Data'!$C$3:$M$98,4,FALSE)))</f>
        <v/>
      </c>
      <c r="S14" s="64" t="str">
        <f>IF(C14="","",IF(VLOOKUP($C14,'Control Sample Data'!$C$3:$M$98,5,FALSE)=0,"",VLOOKUP($C14,'Control Sample Data'!$C$3:$M$98,5,FALSE)))</f>
        <v/>
      </c>
      <c r="T14" s="64" t="str">
        <f>IF(C14="","",IF(VLOOKUP($C14,'Control Sample Data'!$C$3:$M$98,6,FALSE)=0,"",VLOOKUP($C14,'Control Sample Data'!$C$3:$M$98,6,FALSE)))</f>
        <v/>
      </c>
      <c r="U14" s="64" t="str">
        <f>IF(C14="","",IF(VLOOKUP($C14,'Control Sample Data'!$C$3:$M$98,7,FALSE)=0,"",VLOOKUP($C14,'Control Sample Data'!$C$3:$M$98,7,FALSE)))</f>
        <v/>
      </c>
      <c r="V14" s="64" t="str">
        <f>IF(C14="","",IF(VLOOKUP($C14,'Control Sample Data'!$C$3:$M$98,8,FALSE)=0,"",VLOOKUP($C14,'Control Sample Data'!$C$3:$M$98,8,FALSE)))</f>
        <v/>
      </c>
      <c r="W14" s="64" t="str">
        <f>IF(C14="","",IF(VLOOKUP($C14,'Control Sample Data'!$C$3:$M$98,9,FALSE)=0,"",VLOOKUP($C14,'Control Sample Data'!$C$3:$M$98,9,FALSE)))</f>
        <v/>
      </c>
      <c r="X14" s="64" t="str">
        <f>IF(C14="","",IF(VLOOKUP($C14,'Control Sample Data'!$C$3:$M$98,10,FALSE)=0,"",VLOOKUP($C14,'Control Sample Data'!$C$3:$M$98,10,FALSE)))</f>
        <v/>
      </c>
      <c r="Y14" s="64" t="str">
        <f>IF(C14="","",IF(VLOOKUP($C14,'Control Sample Data'!$C$3:$M$98,11,FALSE)=0,"",VLOOKUP($C14,'Control Sample Data'!$C$3:$M$98,11,FALSE)))</f>
        <v/>
      </c>
    </row>
    <row r="15" spans="1:25" ht="15" customHeight="1">
      <c r="A15" s="142"/>
      <c r="B15" s="99" t="str">
        <f>IF(C15="", "",VLOOKUP(C15,'Gene Table'!B$3:D$98,2,FALSE))</f>
        <v/>
      </c>
      <c r="C15" s="87"/>
      <c r="D15" s="64" t="str">
        <f>IF(C15="","",IF(VLOOKUP($C15,'Test Sample Data'!$C$3:$M$98,2,FALSE)=0,"",VLOOKUP($C15,'Test Sample Data'!$C$3:$M$98,2,FALSE)))</f>
        <v/>
      </c>
      <c r="E15" s="64" t="str">
        <f>IF(C15="","",IF(VLOOKUP($C15,'Test Sample Data'!$C$3:$M$98,3,FALSE)=0,"",VLOOKUP($C15,'Test Sample Data'!$C$3:$M$98,3,FALSE)))</f>
        <v/>
      </c>
      <c r="F15" s="64" t="str">
        <f>IF(C15="","",IF(VLOOKUP($C15,'Test Sample Data'!$C$3:$M$98,4,FALSE)=0,"",VLOOKUP($C15,'Test Sample Data'!$C$3:$M$98,4,FALSE)))</f>
        <v/>
      </c>
      <c r="G15" s="64" t="str">
        <f>IF(C15="","",IF(VLOOKUP($C15,'Test Sample Data'!$C$3:$M$98,5,FALSE)=0,"",VLOOKUP($C15,'Test Sample Data'!$C$3:$M$98,5,FALSE)))</f>
        <v/>
      </c>
      <c r="H15" s="64" t="str">
        <f>IF(C15="","",IF(VLOOKUP($C15,'Test Sample Data'!$C$3:$M$98,6,FALSE)=0,"",VLOOKUP($C15,'Test Sample Data'!$C$3:$M$98,6,FALSE)))</f>
        <v/>
      </c>
      <c r="I15" s="64" t="str">
        <f>IF(C15="","",IF(VLOOKUP($C15,'Test Sample Data'!$C$3:$M$98,7,FALSE)=0,"",VLOOKUP($C15,'Test Sample Data'!$C$3:$M$98,7,FALSE)))</f>
        <v/>
      </c>
      <c r="J15" s="64" t="str">
        <f>IF(C15="","",IF(VLOOKUP($C15,'Test Sample Data'!$C$3:$M$98,8,FALSE)=0,"",VLOOKUP($C15,'Test Sample Data'!$C$3:$M$98,8,FALSE)))</f>
        <v/>
      </c>
      <c r="K15" s="64" t="str">
        <f>IF(C15="","",IF(VLOOKUP($C15,'Test Sample Data'!$C$3:$M$98,9,FALSE)=0,"",VLOOKUP($C15,'Test Sample Data'!$C$3:$M$98,9,FALSE)))</f>
        <v/>
      </c>
      <c r="L15" s="64" t="str">
        <f>IF(C15="","",IF(VLOOKUP($C15,'Test Sample Data'!$C$3:$M$98,10,FALSE)=0,"",VLOOKUP($C15,'Test Sample Data'!$C$3:$M$98,10,FALSE)))</f>
        <v/>
      </c>
      <c r="M15" s="64" t="str">
        <f>IF(C15="","",IF(VLOOKUP($C15,'Test Sample Data'!$C$3:$M$98,11,FALSE)=0,"",VLOOKUP($C15,'Test Sample Data'!$C$3:$M$98,11,FALSE)))</f>
        <v/>
      </c>
      <c r="N15" s="93" t="str">
        <f>IF(B15=0,"",B15)</f>
        <v/>
      </c>
      <c r="O15" s="81" t="str">
        <f>IF('Choose Housekeeping Genes'!C15=0,"",'Choose Housekeeping Genes'!C15)</f>
        <v/>
      </c>
      <c r="P15" s="64" t="str">
        <f>IF(C15="","",IF(VLOOKUP($C15,'Control Sample Data'!$C$3:$M$98,2,FALSE)=0,"",VLOOKUP($C15,'Control Sample Data'!$C$3:$M$98,2,FALSE)))</f>
        <v/>
      </c>
      <c r="Q15" s="64" t="str">
        <f>IF(C15="","",IF(VLOOKUP($C15,'Control Sample Data'!$C$3:$M$98,3,FALSE)=0,"",VLOOKUP($C15,'Control Sample Data'!$C$3:$M$98,3,FALSE)))</f>
        <v/>
      </c>
      <c r="R15" s="64" t="str">
        <f>IF(C15="","",IF(VLOOKUP($C15,'Control Sample Data'!$C$3:$M$98,4,FALSE)=0,"",VLOOKUP($C15,'Control Sample Data'!$C$3:$M$98,4,FALSE)))</f>
        <v/>
      </c>
      <c r="S15" s="64" t="str">
        <f>IF(C15="","",IF(VLOOKUP($C15,'Control Sample Data'!$C$3:$M$98,5,FALSE)=0,"",VLOOKUP($C15,'Control Sample Data'!$C$3:$M$98,5,FALSE)))</f>
        <v/>
      </c>
      <c r="T15" s="64" t="str">
        <f>IF(C15="","",IF(VLOOKUP($C15,'Control Sample Data'!$C$3:$M$98,6,FALSE)=0,"",VLOOKUP($C15,'Control Sample Data'!$C$3:$M$98,6,FALSE)))</f>
        <v/>
      </c>
      <c r="U15" s="64" t="str">
        <f>IF(C15="","",IF(VLOOKUP($C15,'Control Sample Data'!$C$3:$M$98,7,FALSE)=0,"",VLOOKUP($C15,'Control Sample Data'!$C$3:$M$98,7,FALSE)))</f>
        <v/>
      </c>
      <c r="V15" s="64" t="str">
        <f>IF(C15="","",IF(VLOOKUP($C15,'Control Sample Data'!$C$3:$M$98,8,FALSE)=0,"",VLOOKUP($C15,'Control Sample Data'!$C$3:$M$98,8,FALSE)))</f>
        <v/>
      </c>
      <c r="W15" s="64" t="str">
        <f>IF(C15="","",IF(VLOOKUP($C15,'Control Sample Data'!$C$3:$M$98,9,FALSE)=0,"",VLOOKUP($C15,'Control Sample Data'!$C$3:$M$98,9,FALSE)))</f>
        <v/>
      </c>
      <c r="X15" s="64" t="str">
        <f>IF(C15="","",IF(VLOOKUP($C15,'Control Sample Data'!$C$3:$M$98,10,FALSE)=0,"",VLOOKUP($C15,'Control Sample Data'!$C$3:$M$98,10,FALSE)))</f>
        <v/>
      </c>
      <c r="Y15" s="64" t="str">
        <f>IF(C15="","",IF(VLOOKUP($C15,'Control Sample Data'!$C$3:$M$98,11,FALSE)=0,"",VLOOKUP($C15,'Control Sample Data'!$C$3:$M$98,11,FALSE)))</f>
        <v/>
      </c>
    </row>
    <row r="16" spans="1:25" ht="15" customHeight="1">
      <c r="A16" s="142"/>
      <c r="B16" s="99" t="str">
        <f>IF(C16="", "",VLOOKUP(C16,'Gene Table'!B$3:D$98,2,FALSE))</f>
        <v/>
      </c>
      <c r="C16" s="87"/>
      <c r="D16" s="64" t="str">
        <f>IF(C16="","",IF(VLOOKUP($C16,'Test Sample Data'!$C$3:$M$98,2,FALSE)=0,"",VLOOKUP($C16,'Test Sample Data'!$C$3:$M$98,2,FALSE)))</f>
        <v/>
      </c>
      <c r="E16" s="64" t="str">
        <f>IF(C16="","",IF(VLOOKUP($C16,'Test Sample Data'!$C$3:$M$98,3,FALSE)=0,"",VLOOKUP($C16,'Test Sample Data'!$C$3:$M$98,3,FALSE)))</f>
        <v/>
      </c>
      <c r="F16" s="64" t="str">
        <f>IF(C16="","",IF(VLOOKUP($C16,'Test Sample Data'!$C$3:$M$98,4,FALSE)=0,"",VLOOKUP($C16,'Test Sample Data'!$C$3:$M$98,4,FALSE)))</f>
        <v/>
      </c>
      <c r="G16" s="64" t="str">
        <f>IF(C16="","",IF(VLOOKUP($C16,'Test Sample Data'!$C$3:$M$98,5,FALSE)=0,"",VLOOKUP($C16,'Test Sample Data'!$C$3:$M$98,5,FALSE)))</f>
        <v/>
      </c>
      <c r="H16" s="64" t="str">
        <f>IF(C16="","",IF(VLOOKUP($C16,'Test Sample Data'!$C$3:$M$98,6,FALSE)=0,"",VLOOKUP($C16,'Test Sample Data'!$C$3:$M$98,6,FALSE)))</f>
        <v/>
      </c>
      <c r="I16" s="64" t="str">
        <f>IF(C16="","",IF(VLOOKUP($C16,'Test Sample Data'!$C$3:$M$98,7,FALSE)=0,"",VLOOKUP($C16,'Test Sample Data'!$C$3:$M$98,7,FALSE)))</f>
        <v/>
      </c>
      <c r="J16" s="64" t="str">
        <f>IF(C16="","",IF(VLOOKUP($C16,'Test Sample Data'!$C$3:$M$98,8,FALSE)=0,"",VLOOKUP($C16,'Test Sample Data'!$C$3:$M$98,8,FALSE)))</f>
        <v/>
      </c>
      <c r="K16" s="64" t="str">
        <f>IF(C16="","",IF(VLOOKUP($C16,'Test Sample Data'!$C$3:$M$98,9,FALSE)=0,"",VLOOKUP($C16,'Test Sample Data'!$C$3:$M$98,9,FALSE)))</f>
        <v/>
      </c>
      <c r="L16" s="64" t="str">
        <f>IF(C16="","",IF(VLOOKUP($C16,'Test Sample Data'!$C$3:$M$98,10,FALSE)=0,"",VLOOKUP($C16,'Test Sample Data'!$C$3:$M$98,10,FALSE)))</f>
        <v/>
      </c>
      <c r="M16" s="64" t="str">
        <f>IF(C16="","",IF(VLOOKUP($C16,'Test Sample Data'!$C$3:$M$98,11,FALSE)=0,"",VLOOKUP($C16,'Test Sample Data'!$C$3:$M$98,11,FALSE)))</f>
        <v/>
      </c>
      <c r="N16" s="93" t="str">
        <f>IF(B16=0,"",B16)</f>
        <v/>
      </c>
      <c r="O16" s="81" t="str">
        <f>IF('Choose Housekeeping Genes'!C16=0,"",'Choose Housekeeping Genes'!C16)</f>
        <v/>
      </c>
      <c r="P16" s="64" t="str">
        <f>IF(C16="","",IF(VLOOKUP($C16,'Control Sample Data'!$C$3:$M$98,2,FALSE)=0,"",VLOOKUP($C16,'Control Sample Data'!$C$3:$M$98,2,FALSE)))</f>
        <v/>
      </c>
      <c r="Q16" s="64" t="str">
        <f>IF(C16="","",IF(VLOOKUP($C16,'Control Sample Data'!$C$3:$M$98,3,FALSE)=0,"",VLOOKUP($C16,'Control Sample Data'!$C$3:$M$98,3,FALSE)))</f>
        <v/>
      </c>
      <c r="R16" s="64" t="str">
        <f>IF(C16="","",IF(VLOOKUP($C16,'Control Sample Data'!$C$3:$M$98,4,FALSE)=0,"",VLOOKUP($C16,'Control Sample Data'!$C$3:$M$98,4,FALSE)))</f>
        <v/>
      </c>
      <c r="S16" s="64" t="str">
        <f>IF(C16="","",IF(VLOOKUP($C16,'Control Sample Data'!$C$3:$M$98,5,FALSE)=0,"",VLOOKUP($C16,'Control Sample Data'!$C$3:$M$98,5,FALSE)))</f>
        <v/>
      </c>
      <c r="T16" s="64" t="str">
        <f>IF(C16="","",IF(VLOOKUP($C16,'Control Sample Data'!$C$3:$M$98,6,FALSE)=0,"",VLOOKUP($C16,'Control Sample Data'!$C$3:$M$98,6,FALSE)))</f>
        <v/>
      </c>
      <c r="U16" s="64" t="str">
        <f>IF(C16="","",IF(VLOOKUP($C16,'Control Sample Data'!$C$3:$M$98,7,FALSE)=0,"",VLOOKUP($C16,'Control Sample Data'!$C$3:$M$98,7,FALSE)))</f>
        <v/>
      </c>
      <c r="V16" s="64" t="str">
        <f>IF(C16="","",IF(VLOOKUP($C16,'Control Sample Data'!$C$3:$M$98,8,FALSE)=0,"",VLOOKUP($C16,'Control Sample Data'!$C$3:$M$98,8,FALSE)))</f>
        <v/>
      </c>
      <c r="W16" s="64" t="str">
        <f>IF(C16="","",IF(VLOOKUP($C16,'Control Sample Data'!$C$3:$M$98,9,FALSE)=0,"",VLOOKUP($C16,'Control Sample Data'!$C$3:$M$98,9,FALSE)))</f>
        <v/>
      </c>
      <c r="X16" s="64" t="str">
        <f>IF(C16="","",IF(VLOOKUP($C16,'Control Sample Data'!$C$3:$M$98,10,FALSE)=0,"",VLOOKUP($C16,'Control Sample Data'!$C$3:$M$98,10,FALSE)))</f>
        <v/>
      </c>
      <c r="Y16" s="64" t="str">
        <f>IF(C16="","",IF(VLOOKUP($C16,'Control Sample Data'!$C$3:$M$98,11,FALSE)=0,"",VLOOKUP($C16,'Control Sample Data'!$C$3:$M$98,11,FALSE)))</f>
        <v/>
      </c>
    </row>
    <row r="17" spans="1:25" ht="15" customHeight="1">
      <c r="A17" s="142"/>
      <c r="B17" s="99" t="str">
        <f>IF(C17="", "",VLOOKUP(C17,'Gene Table'!B$3:D$98,2,FALSE))</f>
        <v/>
      </c>
      <c r="C17" s="87"/>
      <c r="D17" s="64" t="str">
        <f>IF(C17="","",IF(VLOOKUP($C17,'Test Sample Data'!$C$3:$M$98,2,FALSE)=0,"",VLOOKUP($C17,'Test Sample Data'!$C$3:$M$98,2,FALSE)))</f>
        <v/>
      </c>
      <c r="E17" s="64" t="str">
        <f>IF(C17="","",IF(VLOOKUP($C17,'Test Sample Data'!$C$3:$M$98,3,FALSE)=0,"",VLOOKUP($C17,'Test Sample Data'!$C$3:$M$98,3,FALSE)))</f>
        <v/>
      </c>
      <c r="F17" s="64" t="str">
        <f>IF(C17="","",IF(VLOOKUP($C17,'Test Sample Data'!$C$3:$M$98,4,FALSE)=0,"",VLOOKUP($C17,'Test Sample Data'!$C$3:$M$98,4,FALSE)))</f>
        <v/>
      </c>
      <c r="G17" s="64" t="str">
        <f>IF(C17="","",IF(VLOOKUP($C17,'Test Sample Data'!$C$3:$M$98,5,FALSE)=0,"",VLOOKUP($C17,'Test Sample Data'!$C$3:$M$98,5,FALSE)))</f>
        <v/>
      </c>
      <c r="H17" s="64" t="str">
        <f>IF(C17="","",IF(VLOOKUP($C17,'Test Sample Data'!$C$3:$M$98,6,FALSE)=0,"",VLOOKUP($C17,'Test Sample Data'!$C$3:$M$98,6,FALSE)))</f>
        <v/>
      </c>
      <c r="I17" s="64" t="str">
        <f>IF(C17="","",IF(VLOOKUP($C17,'Test Sample Data'!$C$3:$M$98,7,FALSE)=0,"",VLOOKUP($C17,'Test Sample Data'!$C$3:$M$98,7,FALSE)))</f>
        <v/>
      </c>
      <c r="J17" s="64" t="str">
        <f>IF(C17="","",IF(VLOOKUP($C17,'Test Sample Data'!$C$3:$M$98,8,FALSE)=0,"",VLOOKUP($C17,'Test Sample Data'!$C$3:$M$98,8,FALSE)))</f>
        <v/>
      </c>
      <c r="K17" s="64" t="str">
        <f>IF(C17="","",IF(VLOOKUP($C17,'Test Sample Data'!$C$3:$M$98,9,FALSE)=0,"",VLOOKUP($C17,'Test Sample Data'!$C$3:$M$98,9,FALSE)))</f>
        <v/>
      </c>
      <c r="L17" s="64" t="str">
        <f>IF(C17="","",IF(VLOOKUP($C17,'Test Sample Data'!$C$3:$M$98,10,FALSE)=0,"",VLOOKUP($C17,'Test Sample Data'!$C$3:$M$98,10,FALSE)))</f>
        <v/>
      </c>
      <c r="M17" s="64" t="str">
        <f>IF(C17="","",IF(VLOOKUP($C17,'Test Sample Data'!$C$3:$M$98,11,FALSE)=0,"",VLOOKUP($C17,'Test Sample Data'!$C$3:$M$98,11,FALSE)))</f>
        <v/>
      </c>
      <c r="N17" s="93" t="str">
        <f t="shared" si="0"/>
        <v/>
      </c>
      <c r="O17" s="81" t="str">
        <f>IF('Choose Housekeeping Genes'!C17=0,"",'Choose Housekeeping Genes'!C17)</f>
        <v/>
      </c>
      <c r="P17" s="64" t="str">
        <f>IF(C17="","",IF(VLOOKUP($C17,'Control Sample Data'!$C$3:$M$98,2,FALSE)=0,"",VLOOKUP($C17,'Control Sample Data'!$C$3:$M$98,2,FALSE)))</f>
        <v/>
      </c>
      <c r="Q17" s="64" t="str">
        <f>IF(C17="","",IF(VLOOKUP($C17,'Control Sample Data'!$C$3:$M$98,3,FALSE)=0,"",VLOOKUP($C17,'Control Sample Data'!$C$3:$M$98,3,FALSE)))</f>
        <v/>
      </c>
      <c r="R17" s="64" t="str">
        <f>IF(C17="","",IF(VLOOKUP($C17,'Control Sample Data'!$C$3:$M$98,4,FALSE)=0,"",VLOOKUP($C17,'Control Sample Data'!$C$3:$M$98,4,FALSE)))</f>
        <v/>
      </c>
      <c r="S17" s="64" t="str">
        <f>IF(C17="","",IF(VLOOKUP($C17,'Control Sample Data'!$C$3:$M$98,5,FALSE)=0,"",VLOOKUP($C17,'Control Sample Data'!$C$3:$M$98,5,FALSE)))</f>
        <v/>
      </c>
      <c r="T17" s="64" t="str">
        <f>IF(C17="","",IF(VLOOKUP($C17,'Control Sample Data'!$C$3:$M$98,6,FALSE)=0,"",VLOOKUP($C17,'Control Sample Data'!$C$3:$M$98,6,FALSE)))</f>
        <v/>
      </c>
      <c r="U17" s="64" t="str">
        <f>IF(C17="","",IF(VLOOKUP($C17,'Control Sample Data'!$C$3:$M$98,7,FALSE)=0,"",VLOOKUP($C17,'Control Sample Data'!$C$3:$M$98,7,FALSE)))</f>
        <v/>
      </c>
      <c r="V17" s="64" t="str">
        <f>IF(C17="","",IF(VLOOKUP($C17,'Control Sample Data'!$C$3:$M$98,8,FALSE)=0,"",VLOOKUP($C17,'Control Sample Data'!$C$3:$M$98,8,FALSE)))</f>
        <v/>
      </c>
      <c r="W17" s="64" t="str">
        <f>IF(C17="","",IF(VLOOKUP($C17,'Control Sample Data'!$C$3:$M$98,9,FALSE)=0,"",VLOOKUP($C17,'Control Sample Data'!$C$3:$M$98,9,FALSE)))</f>
        <v/>
      </c>
      <c r="X17" s="64" t="str">
        <f>IF(C17="","",IF(VLOOKUP($C17,'Control Sample Data'!$C$3:$M$98,10,FALSE)=0,"",VLOOKUP($C17,'Control Sample Data'!$C$3:$M$98,10,FALSE)))</f>
        <v/>
      </c>
      <c r="Y17" s="64" t="str">
        <f>IF(C17="","",IF(VLOOKUP($C17,'Control Sample Data'!$C$3:$M$98,11,FALSE)=0,"",VLOOKUP($C17,'Control Sample Data'!$C$3:$M$98,11,FALSE)))</f>
        <v/>
      </c>
    </row>
    <row r="18" spans="1:25" ht="15" customHeight="1">
      <c r="A18" s="142"/>
      <c r="B18" s="99" t="str">
        <f>IF(C18="", "",VLOOKUP(C18,'Gene Table'!B$3:D$98,2,FALSE))</f>
        <v/>
      </c>
      <c r="C18" s="87"/>
      <c r="D18" s="64" t="str">
        <f>IF(C18="","",IF(VLOOKUP($C18,'Test Sample Data'!$C$3:$M$98,2,FALSE)=0,"",VLOOKUP($C18,'Test Sample Data'!$C$3:$M$98,2,FALSE)))</f>
        <v/>
      </c>
      <c r="E18" s="64" t="str">
        <f>IF(C18="","",IF(VLOOKUP($C18,'Test Sample Data'!$C$3:$M$98,3,FALSE)=0,"",VLOOKUP($C18,'Test Sample Data'!$C$3:$M$98,3,FALSE)))</f>
        <v/>
      </c>
      <c r="F18" s="64" t="str">
        <f>IF(C18="","",IF(VLOOKUP($C18,'Test Sample Data'!$C$3:$M$98,4,FALSE)=0,"",VLOOKUP($C18,'Test Sample Data'!$C$3:$M$98,4,FALSE)))</f>
        <v/>
      </c>
      <c r="G18" s="64" t="str">
        <f>IF(C18="","",IF(VLOOKUP($C18,'Test Sample Data'!$C$3:$M$98,5,FALSE)=0,"",VLOOKUP($C18,'Test Sample Data'!$C$3:$M$98,5,FALSE)))</f>
        <v/>
      </c>
      <c r="H18" s="64" t="str">
        <f>IF(C18="","",IF(VLOOKUP($C18,'Test Sample Data'!$C$3:$M$98,6,FALSE)=0,"",VLOOKUP($C18,'Test Sample Data'!$C$3:$M$98,6,FALSE)))</f>
        <v/>
      </c>
      <c r="I18" s="64" t="str">
        <f>IF(C18="","",IF(VLOOKUP($C18,'Test Sample Data'!$C$3:$M$98,7,FALSE)=0,"",VLOOKUP($C18,'Test Sample Data'!$C$3:$M$98,7,FALSE)))</f>
        <v/>
      </c>
      <c r="J18" s="64" t="str">
        <f>IF(C18="","",IF(VLOOKUP($C18,'Test Sample Data'!$C$3:$M$98,8,FALSE)=0,"",VLOOKUP($C18,'Test Sample Data'!$C$3:$M$98,8,FALSE)))</f>
        <v/>
      </c>
      <c r="K18" s="64" t="str">
        <f>IF(C18="","",IF(VLOOKUP($C18,'Test Sample Data'!$C$3:$M$98,9,FALSE)=0,"",VLOOKUP($C18,'Test Sample Data'!$C$3:$M$98,9,FALSE)))</f>
        <v/>
      </c>
      <c r="L18" s="64" t="str">
        <f>IF(C18="","",IF(VLOOKUP($C18,'Test Sample Data'!$C$3:$M$98,10,FALSE)=0,"",VLOOKUP($C18,'Test Sample Data'!$C$3:$M$98,10,FALSE)))</f>
        <v/>
      </c>
      <c r="M18" s="64" t="str">
        <f>IF(C18="","",IF(VLOOKUP($C18,'Test Sample Data'!$C$3:$M$98,11,FALSE)=0,"",VLOOKUP($C18,'Test Sample Data'!$C$3:$M$98,11,FALSE)))</f>
        <v/>
      </c>
      <c r="N18" s="93" t="str">
        <f t="shared" si="0"/>
        <v/>
      </c>
      <c r="O18" s="81" t="str">
        <f>IF('Choose Housekeeping Genes'!C18=0,"",'Choose Housekeeping Genes'!C18)</f>
        <v/>
      </c>
      <c r="P18" s="64" t="str">
        <f>IF(C18="","",IF(VLOOKUP($C18,'Control Sample Data'!$C$3:$M$98,2,FALSE)=0,"",VLOOKUP($C18,'Control Sample Data'!$C$3:$M$98,2,FALSE)))</f>
        <v/>
      </c>
      <c r="Q18" s="64" t="str">
        <f>IF(C18="","",IF(VLOOKUP($C18,'Control Sample Data'!$C$3:$M$98,3,FALSE)=0,"",VLOOKUP($C18,'Control Sample Data'!$C$3:$M$98,3,FALSE)))</f>
        <v/>
      </c>
      <c r="R18" s="64" t="str">
        <f>IF(C18="","",IF(VLOOKUP($C18,'Control Sample Data'!$C$3:$M$98,4,FALSE)=0,"",VLOOKUP($C18,'Control Sample Data'!$C$3:$M$98,4,FALSE)))</f>
        <v/>
      </c>
      <c r="S18" s="64" t="str">
        <f>IF(C18="","",IF(VLOOKUP($C18,'Control Sample Data'!$C$3:$M$98,5,FALSE)=0,"",VLOOKUP($C18,'Control Sample Data'!$C$3:$M$98,5,FALSE)))</f>
        <v/>
      </c>
      <c r="T18" s="64" t="str">
        <f>IF(C18="","",IF(VLOOKUP($C18,'Control Sample Data'!$C$3:$M$98,6,FALSE)=0,"",VLOOKUP($C18,'Control Sample Data'!$C$3:$M$98,6,FALSE)))</f>
        <v/>
      </c>
      <c r="U18" s="64" t="str">
        <f>IF(C18="","",IF(VLOOKUP($C18,'Control Sample Data'!$C$3:$M$98,7,FALSE)=0,"",VLOOKUP($C18,'Control Sample Data'!$C$3:$M$98,7,FALSE)))</f>
        <v/>
      </c>
      <c r="V18" s="64" t="str">
        <f>IF(C18="","",IF(VLOOKUP($C18,'Control Sample Data'!$C$3:$M$98,8,FALSE)=0,"",VLOOKUP($C18,'Control Sample Data'!$C$3:$M$98,8,FALSE)))</f>
        <v/>
      </c>
      <c r="W18" s="64" t="str">
        <f>IF(C18="","",IF(VLOOKUP($C18,'Control Sample Data'!$C$3:$M$98,9,FALSE)=0,"",VLOOKUP($C18,'Control Sample Data'!$C$3:$M$98,9,FALSE)))</f>
        <v/>
      </c>
      <c r="X18" s="64" t="str">
        <f>IF(C18="","",IF(VLOOKUP($C18,'Control Sample Data'!$C$3:$M$98,10,FALSE)=0,"",VLOOKUP($C18,'Control Sample Data'!$C$3:$M$98,10,FALSE)))</f>
        <v/>
      </c>
      <c r="Y18" s="64" t="str">
        <f>IF(C18="","",IF(VLOOKUP($C18,'Control Sample Data'!$C$3:$M$98,11,FALSE)=0,"",VLOOKUP($C18,'Control Sample Data'!$C$3:$M$98,11,FALSE)))</f>
        <v/>
      </c>
    </row>
    <row r="19" spans="1:25" ht="15" customHeight="1">
      <c r="A19" s="142"/>
      <c r="B19" s="99" t="str">
        <f>IF(C19="", "",VLOOKUP(C19,'Gene Table'!B$3:D$98,2,FALSE))</f>
        <v/>
      </c>
      <c r="C19" s="87"/>
      <c r="D19" s="64" t="str">
        <f>IF(C19="","",IF(VLOOKUP($C19,'Test Sample Data'!$C$3:$M$98,2,FALSE)=0,"",VLOOKUP($C19,'Test Sample Data'!$C$3:$M$98,2,FALSE)))</f>
        <v/>
      </c>
      <c r="E19" s="64" t="str">
        <f>IF(C19="","",IF(VLOOKUP($C19,'Test Sample Data'!$C$3:$M$98,3,FALSE)=0,"",VLOOKUP($C19,'Test Sample Data'!$C$3:$M$98,3,FALSE)))</f>
        <v/>
      </c>
      <c r="F19" s="64" t="str">
        <f>IF(C19="","",IF(VLOOKUP($C19,'Test Sample Data'!$C$3:$M$98,4,FALSE)=0,"",VLOOKUP($C19,'Test Sample Data'!$C$3:$M$98,4,FALSE)))</f>
        <v/>
      </c>
      <c r="G19" s="64" t="str">
        <f>IF(C19="","",IF(VLOOKUP($C19,'Test Sample Data'!$C$3:$M$98,5,FALSE)=0,"",VLOOKUP($C19,'Test Sample Data'!$C$3:$M$98,5,FALSE)))</f>
        <v/>
      </c>
      <c r="H19" s="64" t="str">
        <f>IF(C19="","",IF(VLOOKUP($C19,'Test Sample Data'!$C$3:$M$98,6,FALSE)=0,"",VLOOKUP($C19,'Test Sample Data'!$C$3:$M$98,6,FALSE)))</f>
        <v/>
      </c>
      <c r="I19" s="64" t="str">
        <f>IF(C19="","",IF(VLOOKUP($C19,'Test Sample Data'!$C$3:$M$98,7,FALSE)=0,"",VLOOKUP($C19,'Test Sample Data'!$C$3:$M$98,7,FALSE)))</f>
        <v/>
      </c>
      <c r="J19" s="64" t="str">
        <f>IF(C19="","",IF(VLOOKUP($C19,'Test Sample Data'!$C$3:$M$98,8,FALSE)=0,"",VLOOKUP($C19,'Test Sample Data'!$C$3:$M$98,8,FALSE)))</f>
        <v/>
      </c>
      <c r="K19" s="64" t="str">
        <f>IF(C19="","",IF(VLOOKUP($C19,'Test Sample Data'!$C$3:$M$98,9,FALSE)=0,"",VLOOKUP($C19,'Test Sample Data'!$C$3:$M$98,9,FALSE)))</f>
        <v/>
      </c>
      <c r="L19" s="64" t="str">
        <f>IF(C19="","",IF(VLOOKUP($C19,'Test Sample Data'!$C$3:$M$98,10,FALSE)=0,"",VLOOKUP($C19,'Test Sample Data'!$C$3:$M$98,10,FALSE)))</f>
        <v/>
      </c>
      <c r="M19" s="64" t="str">
        <f>IF(C19="","",IF(VLOOKUP($C19,'Test Sample Data'!$C$3:$M$98,11,FALSE)=0,"",VLOOKUP($C19,'Test Sample Data'!$C$3:$M$98,11,FALSE)))</f>
        <v/>
      </c>
      <c r="N19" s="93" t="str">
        <f t="shared" si="0"/>
        <v/>
      </c>
      <c r="O19" s="81" t="str">
        <f>IF('Choose Housekeeping Genes'!C19=0,"",'Choose Housekeeping Genes'!C19)</f>
        <v/>
      </c>
      <c r="P19" s="64" t="str">
        <f>IF(C19="","",IF(VLOOKUP($C19,'Control Sample Data'!$C$3:$M$98,2,FALSE)=0,"",VLOOKUP($C19,'Control Sample Data'!$C$3:$M$98,2,FALSE)))</f>
        <v/>
      </c>
      <c r="Q19" s="64" t="str">
        <f>IF(C19="","",IF(VLOOKUP($C19,'Control Sample Data'!$C$3:$M$98,3,FALSE)=0,"",VLOOKUP($C19,'Control Sample Data'!$C$3:$M$98,3,FALSE)))</f>
        <v/>
      </c>
      <c r="R19" s="64" t="str">
        <f>IF(C19="","",IF(VLOOKUP($C19,'Control Sample Data'!$C$3:$M$98,4,FALSE)=0,"",VLOOKUP($C19,'Control Sample Data'!$C$3:$M$98,4,FALSE)))</f>
        <v/>
      </c>
      <c r="S19" s="64" t="str">
        <f>IF(C19="","",IF(VLOOKUP($C19,'Control Sample Data'!$C$3:$M$98,5,FALSE)=0,"",VLOOKUP($C19,'Control Sample Data'!$C$3:$M$98,5,FALSE)))</f>
        <v/>
      </c>
      <c r="T19" s="64" t="str">
        <f>IF(C19="","",IF(VLOOKUP($C19,'Control Sample Data'!$C$3:$M$98,6,FALSE)=0,"",VLOOKUP($C19,'Control Sample Data'!$C$3:$M$98,6,FALSE)))</f>
        <v/>
      </c>
      <c r="U19" s="64" t="str">
        <f>IF(C19="","",IF(VLOOKUP($C19,'Control Sample Data'!$C$3:$M$98,7,FALSE)=0,"",VLOOKUP($C19,'Control Sample Data'!$C$3:$M$98,7,FALSE)))</f>
        <v/>
      </c>
      <c r="V19" s="64" t="str">
        <f>IF(C19="","",IF(VLOOKUP($C19,'Control Sample Data'!$C$3:$M$98,8,FALSE)=0,"",VLOOKUP($C19,'Control Sample Data'!$C$3:$M$98,8,FALSE)))</f>
        <v/>
      </c>
      <c r="W19" s="64" t="str">
        <f>IF(C19="","",IF(VLOOKUP($C19,'Control Sample Data'!$C$3:$M$98,9,FALSE)=0,"",VLOOKUP($C19,'Control Sample Data'!$C$3:$M$98,9,FALSE)))</f>
        <v/>
      </c>
      <c r="X19" s="64" t="str">
        <f>IF(C19="","",IF(VLOOKUP($C19,'Control Sample Data'!$C$3:$M$98,10,FALSE)=0,"",VLOOKUP($C19,'Control Sample Data'!$C$3:$M$98,10,FALSE)))</f>
        <v/>
      </c>
      <c r="Y19" s="64" t="str">
        <f>IF(C19="","",IF(VLOOKUP($C19,'Control Sample Data'!$C$3:$M$98,11,FALSE)=0,"",VLOOKUP($C19,'Control Sample Data'!$C$3:$M$98,11,FALSE)))</f>
        <v/>
      </c>
    </row>
    <row r="20" spans="1:25" ht="15" customHeight="1">
      <c r="A20" s="142"/>
      <c r="B20" s="99" t="str">
        <f>IF(C20="", "",VLOOKUP(C20,'Gene Table'!B$3:D$98,2,FALSE))</f>
        <v/>
      </c>
      <c r="C20" s="87"/>
      <c r="D20" s="64" t="str">
        <f>IF(C20="","",IF(VLOOKUP($C20,'Test Sample Data'!$C$3:$M$98,2,FALSE)=0,"",VLOOKUP($C20,'Test Sample Data'!$C$3:$M$98,2,FALSE)))</f>
        <v/>
      </c>
      <c r="E20" s="64" t="str">
        <f>IF(C20="","",IF(VLOOKUP($C20,'Test Sample Data'!$C$3:$M$98,3,FALSE)=0,"",VLOOKUP($C20,'Test Sample Data'!$C$3:$M$98,3,FALSE)))</f>
        <v/>
      </c>
      <c r="F20" s="64" t="str">
        <f>IF(C20="","",IF(VLOOKUP($C20,'Test Sample Data'!$C$3:$M$98,4,FALSE)=0,"",VLOOKUP($C20,'Test Sample Data'!$C$3:$M$98,4,FALSE)))</f>
        <v/>
      </c>
      <c r="G20" s="64" t="str">
        <f>IF(C20="","",IF(VLOOKUP($C20,'Test Sample Data'!$C$3:$M$98,5,FALSE)=0,"",VLOOKUP($C20,'Test Sample Data'!$C$3:$M$98,5,FALSE)))</f>
        <v/>
      </c>
      <c r="H20" s="64" t="str">
        <f>IF(C20="","",IF(VLOOKUP($C20,'Test Sample Data'!$C$3:$M$98,6,FALSE)=0,"",VLOOKUP($C20,'Test Sample Data'!$C$3:$M$98,6,FALSE)))</f>
        <v/>
      </c>
      <c r="I20" s="64" t="str">
        <f>IF(C20="","",IF(VLOOKUP($C20,'Test Sample Data'!$C$3:$M$98,7,FALSE)=0,"",VLOOKUP($C20,'Test Sample Data'!$C$3:$M$98,7,FALSE)))</f>
        <v/>
      </c>
      <c r="J20" s="64" t="str">
        <f>IF(C20="","",IF(VLOOKUP($C20,'Test Sample Data'!$C$3:$M$98,8,FALSE)=0,"",VLOOKUP($C20,'Test Sample Data'!$C$3:$M$98,8,FALSE)))</f>
        <v/>
      </c>
      <c r="K20" s="64" t="str">
        <f>IF(C20="","",IF(VLOOKUP($C20,'Test Sample Data'!$C$3:$M$98,9,FALSE)=0,"",VLOOKUP($C20,'Test Sample Data'!$C$3:$M$98,9,FALSE)))</f>
        <v/>
      </c>
      <c r="L20" s="64" t="str">
        <f>IF(C20="","",IF(VLOOKUP($C20,'Test Sample Data'!$C$3:$M$98,10,FALSE)=0,"",VLOOKUP($C20,'Test Sample Data'!$C$3:$M$98,10,FALSE)))</f>
        <v/>
      </c>
      <c r="M20" s="64" t="str">
        <f>IF(C20="","",IF(VLOOKUP($C20,'Test Sample Data'!$C$3:$M$98,11,FALSE)=0,"",VLOOKUP($C20,'Test Sample Data'!$C$3:$M$98,11,FALSE)))</f>
        <v/>
      </c>
      <c r="N20" s="93" t="str">
        <f t="shared" si="0"/>
        <v/>
      </c>
      <c r="O20" s="81" t="str">
        <f>IF('Choose Housekeeping Genes'!C20=0,"",'Choose Housekeeping Genes'!C20)</f>
        <v/>
      </c>
      <c r="P20" s="64" t="str">
        <f>IF(C20="","",IF(VLOOKUP($C20,'Control Sample Data'!$C$3:$M$98,2,FALSE)=0,"",VLOOKUP($C20,'Control Sample Data'!$C$3:$M$98,2,FALSE)))</f>
        <v/>
      </c>
      <c r="Q20" s="64" t="str">
        <f>IF(C20="","",IF(VLOOKUP($C20,'Control Sample Data'!$C$3:$M$98,3,FALSE)=0,"",VLOOKUP($C20,'Control Sample Data'!$C$3:$M$98,3,FALSE)))</f>
        <v/>
      </c>
      <c r="R20" s="64" t="str">
        <f>IF(C20="","",IF(VLOOKUP($C20,'Control Sample Data'!$C$3:$M$98,4,FALSE)=0,"",VLOOKUP($C20,'Control Sample Data'!$C$3:$M$98,4,FALSE)))</f>
        <v/>
      </c>
      <c r="S20" s="64" t="str">
        <f>IF(C20="","",IF(VLOOKUP($C20,'Control Sample Data'!$C$3:$M$98,5,FALSE)=0,"",VLOOKUP($C20,'Control Sample Data'!$C$3:$M$98,5,FALSE)))</f>
        <v/>
      </c>
      <c r="T20" s="64" t="str">
        <f>IF(C20="","",IF(VLOOKUP($C20,'Control Sample Data'!$C$3:$M$98,6,FALSE)=0,"",VLOOKUP($C20,'Control Sample Data'!$C$3:$M$98,6,FALSE)))</f>
        <v/>
      </c>
      <c r="U20" s="64" t="str">
        <f>IF(C20="","",IF(VLOOKUP($C20,'Control Sample Data'!$C$3:$M$98,7,FALSE)=0,"",VLOOKUP($C20,'Control Sample Data'!$C$3:$M$98,7,FALSE)))</f>
        <v/>
      </c>
      <c r="V20" s="64" t="str">
        <f>IF(C20="","",IF(VLOOKUP($C20,'Control Sample Data'!$C$3:$M$98,8,FALSE)=0,"",VLOOKUP($C20,'Control Sample Data'!$C$3:$M$98,8,FALSE)))</f>
        <v/>
      </c>
      <c r="W20" s="64" t="str">
        <f>IF(C20="","",IF(VLOOKUP($C20,'Control Sample Data'!$C$3:$M$98,9,FALSE)=0,"",VLOOKUP($C20,'Control Sample Data'!$C$3:$M$98,9,FALSE)))</f>
        <v/>
      </c>
      <c r="X20" s="64" t="str">
        <f>IF(C20="","",IF(VLOOKUP($C20,'Control Sample Data'!$C$3:$M$98,10,FALSE)=0,"",VLOOKUP($C20,'Control Sample Data'!$C$3:$M$98,10,FALSE)))</f>
        <v/>
      </c>
      <c r="Y20" s="64" t="str">
        <f>IF(C20="","",IF(VLOOKUP($C20,'Control Sample Data'!$C$3:$M$98,11,FALSE)=0,"",VLOOKUP($C20,'Control Sample Data'!$C$3:$M$98,11,FALSE)))</f>
        <v/>
      </c>
    </row>
    <row r="21" spans="1:25" ht="15" customHeight="1">
      <c r="A21" s="142"/>
      <c r="B21" s="99" t="str">
        <f>IF(C21="", "",VLOOKUP(C21,'Gene Table'!B$3:D$98,2,FALSE))</f>
        <v/>
      </c>
      <c r="C21" s="87"/>
      <c r="D21" s="64" t="str">
        <f>IF(C21="","",IF(VLOOKUP($C21,'Test Sample Data'!$C$3:$M$98,2,FALSE)=0,"",VLOOKUP($C21,'Test Sample Data'!$C$3:$M$98,2,FALSE)))</f>
        <v/>
      </c>
      <c r="E21" s="64" t="str">
        <f>IF(C21="","",IF(VLOOKUP($C21,'Test Sample Data'!$C$3:$M$98,3,FALSE)=0,"",VLOOKUP($C21,'Test Sample Data'!$C$3:$M$98,3,FALSE)))</f>
        <v/>
      </c>
      <c r="F21" s="64" t="str">
        <f>IF(C21="","",IF(VLOOKUP($C21,'Test Sample Data'!$C$3:$M$98,4,FALSE)=0,"",VLOOKUP($C21,'Test Sample Data'!$C$3:$M$98,4,FALSE)))</f>
        <v/>
      </c>
      <c r="G21" s="64" t="str">
        <f>IF(C21="","",IF(VLOOKUP($C21,'Test Sample Data'!$C$3:$M$98,5,FALSE)=0,"",VLOOKUP($C21,'Test Sample Data'!$C$3:$M$98,5,FALSE)))</f>
        <v/>
      </c>
      <c r="H21" s="64" t="str">
        <f>IF(C21="","",IF(VLOOKUP($C21,'Test Sample Data'!$C$3:$M$98,6,FALSE)=0,"",VLOOKUP($C21,'Test Sample Data'!$C$3:$M$98,6,FALSE)))</f>
        <v/>
      </c>
      <c r="I21" s="64" t="str">
        <f>IF(C21="","",IF(VLOOKUP($C21,'Test Sample Data'!$C$3:$M$98,7,FALSE)=0,"",VLOOKUP($C21,'Test Sample Data'!$C$3:$M$98,7,FALSE)))</f>
        <v/>
      </c>
      <c r="J21" s="64" t="str">
        <f>IF(C21="","",IF(VLOOKUP($C21,'Test Sample Data'!$C$3:$M$98,8,FALSE)=0,"",VLOOKUP($C21,'Test Sample Data'!$C$3:$M$98,8,FALSE)))</f>
        <v/>
      </c>
      <c r="K21" s="64" t="str">
        <f>IF(C21="","",IF(VLOOKUP($C21,'Test Sample Data'!$C$3:$M$98,9,FALSE)=0,"",VLOOKUP($C21,'Test Sample Data'!$C$3:$M$98,9,FALSE)))</f>
        <v/>
      </c>
      <c r="L21" s="64" t="str">
        <f>IF(C21="","",IF(VLOOKUP($C21,'Test Sample Data'!$C$3:$M$98,10,FALSE)=0,"",VLOOKUP($C21,'Test Sample Data'!$C$3:$M$98,10,FALSE)))</f>
        <v/>
      </c>
      <c r="M21" s="64" t="str">
        <f>IF(C21="","",IF(VLOOKUP($C21,'Test Sample Data'!$C$3:$M$98,11,FALSE)=0,"",VLOOKUP($C21,'Test Sample Data'!$C$3:$M$98,11,FALSE)))</f>
        <v/>
      </c>
      <c r="N21" s="93" t="str">
        <f t="shared" si="0"/>
        <v/>
      </c>
      <c r="O21" s="81" t="str">
        <f>IF('Choose Housekeeping Genes'!C21=0,"",'Choose Housekeeping Genes'!C21)</f>
        <v/>
      </c>
      <c r="P21" s="64" t="str">
        <f>IF(C21="","",IF(VLOOKUP($C21,'Control Sample Data'!$C$3:$M$98,2,FALSE)=0,"",VLOOKUP($C21,'Control Sample Data'!$C$3:$M$98,2,FALSE)))</f>
        <v/>
      </c>
      <c r="Q21" s="64" t="str">
        <f>IF(C21="","",IF(VLOOKUP($C21,'Control Sample Data'!$C$3:$M$98,3,FALSE)=0,"",VLOOKUP($C21,'Control Sample Data'!$C$3:$M$98,3,FALSE)))</f>
        <v/>
      </c>
      <c r="R21" s="64" t="str">
        <f>IF(C21="","",IF(VLOOKUP($C21,'Control Sample Data'!$C$3:$M$98,4,FALSE)=0,"",VLOOKUP($C21,'Control Sample Data'!$C$3:$M$98,4,FALSE)))</f>
        <v/>
      </c>
      <c r="S21" s="64" t="str">
        <f>IF(C21="","",IF(VLOOKUP($C21,'Control Sample Data'!$C$3:$M$98,5,FALSE)=0,"",VLOOKUP($C21,'Control Sample Data'!$C$3:$M$98,5,FALSE)))</f>
        <v/>
      </c>
      <c r="T21" s="64" t="str">
        <f>IF(C21="","",IF(VLOOKUP($C21,'Control Sample Data'!$C$3:$M$98,6,FALSE)=0,"",VLOOKUP($C21,'Control Sample Data'!$C$3:$M$98,6,FALSE)))</f>
        <v/>
      </c>
      <c r="U21" s="64" t="str">
        <f>IF(C21="","",IF(VLOOKUP($C21,'Control Sample Data'!$C$3:$M$98,7,FALSE)=0,"",VLOOKUP($C21,'Control Sample Data'!$C$3:$M$98,7,FALSE)))</f>
        <v/>
      </c>
      <c r="V21" s="64" t="str">
        <f>IF(C21="","",IF(VLOOKUP($C21,'Control Sample Data'!$C$3:$M$98,8,FALSE)=0,"",VLOOKUP($C21,'Control Sample Data'!$C$3:$M$98,8,FALSE)))</f>
        <v/>
      </c>
      <c r="W21" s="64" t="str">
        <f>IF(C21="","",IF(VLOOKUP($C21,'Control Sample Data'!$C$3:$M$98,9,FALSE)=0,"",VLOOKUP($C21,'Control Sample Data'!$C$3:$M$98,9,FALSE)))</f>
        <v/>
      </c>
      <c r="X21" s="64" t="str">
        <f>IF(C21="","",IF(VLOOKUP($C21,'Control Sample Data'!$C$3:$M$98,10,FALSE)=0,"",VLOOKUP($C21,'Control Sample Data'!$C$3:$M$98,10,FALSE)))</f>
        <v/>
      </c>
      <c r="Y21" s="64" t="str">
        <f>IF(C21="","",IF(VLOOKUP($C21,'Control Sample Data'!$C$3:$M$98,11,FALSE)=0,"",VLOOKUP($C21,'Control Sample Data'!$C$3:$M$98,11,FALSE)))</f>
        <v/>
      </c>
    </row>
    <row r="22" spans="1:25" ht="15" customHeight="1">
      <c r="A22" s="142"/>
      <c r="B22" s="99" t="str">
        <f>IF(C22="", "",VLOOKUP(C22,'Gene Table'!B$3:D$98,2,FALSE))</f>
        <v/>
      </c>
      <c r="C22" s="87"/>
      <c r="D22" s="64" t="str">
        <f>IF(C22="","",IF(VLOOKUP($C22,'Test Sample Data'!$C$3:$M$98,2,FALSE)=0,"",VLOOKUP($C22,'Test Sample Data'!$C$3:$M$98,2,FALSE)))</f>
        <v/>
      </c>
      <c r="E22" s="64" t="str">
        <f>IF(C22="","",IF(VLOOKUP($C22,'Test Sample Data'!$C$3:$M$98,3,FALSE)=0,"",VLOOKUP($C22,'Test Sample Data'!$C$3:$M$98,3,FALSE)))</f>
        <v/>
      </c>
      <c r="F22" s="64" t="str">
        <f>IF(C22="","",IF(VLOOKUP($C22,'Test Sample Data'!$C$3:$M$98,4,FALSE)=0,"",VLOOKUP($C22,'Test Sample Data'!$C$3:$M$98,4,FALSE)))</f>
        <v/>
      </c>
      <c r="G22" s="64" t="str">
        <f>IF(C22="","",IF(VLOOKUP($C22,'Test Sample Data'!$C$3:$M$98,5,FALSE)=0,"",VLOOKUP($C22,'Test Sample Data'!$C$3:$M$98,5,FALSE)))</f>
        <v/>
      </c>
      <c r="H22" s="64" t="str">
        <f>IF(C22="","",IF(VLOOKUP($C22,'Test Sample Data'!$C$3:$M$98,6,FALSE)=0,"",VLOOKUP($C22,'Test Sample Data'!$C$3:$M$98,6,FALSE)))</f>
        <v/>
      </c>
      <c r="I22" s="64" t="str">
        <f>IF(C22="","",IF(VLOOKUP($C22,'Test Sample Data'!$C$3:$M$98,7,FALSE)=0,"",VLOOKUP($C22,'Test Sample Data'!$C$3:$M$98,7,FALSE)))</f>
        <v/>
      </c>
      <c r="J22" s="64" t="str">
        <f>IF(C22="","",IF(VLOOKUP($C22,'Test Sample Data'!$C$3:$M$98,8,FALSE)=0,"",VLOOKUP($C22,'Test Sample Data'!$C$3:$M$98,8,FALSE)))</f>
        <v/>
      </c>
      <c r="K22" s="64" t="str">
        <f>IF(C22="","",IF(VLOOKUP($C22,'Test Sample Data'!$C$3:$M$98,9,FALSE)=0,"",VLOOKUP($C22,'Test Sample Data'!$C$3:$M$98,9,FALSE)))</f>
        <v/>
      </c>
      <c r="L22" s="64" t="str">
        <f>IF(C22="","",IF(VLOOKUP($C22,'Test Sample Data'!$C$3:$M$98,10,FALSE)=0,"",VLOOKUP($C22,'Test Sample Data'!$C$3:$M$98,10,FALSE)))</f>
        <v/>
      </c>
      <c r="M22" s="64" t="str">
        <f>IF(C22="","",IF(VLOOKUP($C22,'Test Sample Data'!$C$3:$M$98,11,FALSE)=0,"",VLOOKUP($C22,'Test Sample Data'!$C$3:$M$98,11,FALSE)))</f>
        <v/>
      </c>
      <c r="N22" s="93" t="str">
        <f t="shared" si="0"/>
        <v/>
      </c>
      <c r="O22" s="81" t="str">
        <f>IF('Choose Housekeeping Genes'!C22=0,"",'Choose Housekeeping Genes'!C22)</f>
        <v/>
      </c>
      <c r="P22" s="64" t="str">
        <f>IF(C22="","",IF(VLOOKUP($C22,'Control Sample Data'!$C$3:$M$98,2,FALSE)=0,"",VLOOKUP($C22,'Control Sample Data'!$C$3:$M$98,2,FALSE)))</f>
        <v/>
      </c>
      <c r="Q22" s="64" t="str">
        <f>IF(C22="","",IF(VLOOKUP($C22,'Control Sample Data'!$C$3:$M$98,3,FALSE)=0,"",VLOOKUP($C22,'Control Sample Data'!$C$3:$M$98,3,FALSE)))</f>
        <v/>
      </c>
      <c r="R22" s="64" t="str">
        <f>IF(C22="","",IF(VLOOKUP($C22,'Control Sample Data'!$C$3:$M$98,4,FALSE)=0,"",VLOOKUP($C22,'Control Sample Data'!$C$3:$M$98,4,FALSE)))</f>
        <v/>
      </c>
      <c r="S22" s="64" t="str">
        <f>IF(C22="","",IF(VLOOKUP($C22,'Control Sample Data'!$C$3:$M$98,5,FALSE)=0,"",VLOOKUP($C22,'Control Sample Data'!$C$3:$M$98,5,FALSE)))</f>
        <v/>
      </c>
      <c r="T22" s="64" t="str">
        <f>IF(C22="","",IF(VLOOKUP($C22,'Control Sample Data'!$C$3:$M$98,6,FALSE)=0,"",VLOOKUP($C22,'Control Sample Data'!$C$3:$M$98,6,FALSE)))</f>
        <v/>
      </c>
      <c r="U22" s="64" t="str">
        <f>IF(C22="","",IF(VLOOKUP($C22,'Control Sample Data'!$C$3:$M$98,7,FALSE)=0,"",VLOOKUP($C22,'Control Sample Data'!$C$3:$M$98,7,FALSE)))</f>
        <v/>
      </c>
      <c r="V22" s="64" t="str">
        <f>IF(C22="","",IF(VLOOKUP($C22,'Control Sample Data'!$C$3:$M$98,8,FALSE)=0,"",VLOOKUP($C22,'Control Sample Data'!$C$3:$M$98,8,FALSE)))</f>
        <v/>
      </c>
      <c r="W22" s="64" t="str">
        <f>IF(C22="","",IF(VLOOKUP($C22,'Control Sample Data'!$C$3:$M$98,9,FALSE)=0,"",VLOOKUP($C22,'Control Sample Data'!$C$3:$M$98,9,FALSE)))</f>
        <v/>
      </c>
      <c r="X22" s="64" t="str">
        <f>IF(C22="","",IF(VLOOKUP($C22,'Control Sample Data'!$C$3:$M$98,10,FALSE)=0,"",VLOOKUP($C22,'Control Sample Data'!$C$3:$M$98,10,FALSE)))</f>
        <v/>
      </c>
      <c r="Y22" s="64" t="str">
        <f>IF(C22="","",IF(VLOOKUP($C22,'Control Sample Data'!$C$3:$M$98,11,FALSE)=0,"",VLOOKUP($C22,'Control Sample Data'!$C$3:$M$98,11,FALSE)))</f>
        <v/>
      </c>
    </row>
    <row r="23" spans="1:25" ht="15" customHeight="1" thickBot="1">
      <c r="A23" s="142"/>
      <c r="B23" s="145" t="s">
        <v>1810</v>
      </c>
      <c r="C23" s="144"/>
      <c r="D23" s="105">
        <f>IF(ISERROR(AVERAGE(D3:D22)),"",AVERAGE(D3:D22))</f>
        <v>23.536666666666665</v>
      </c>
      <c r="E23" s="105">
        <f t="shared" ref="E23:M23" si="1">IF(ISERROR(AVERAGE(E3:E22)),"",AVERAGE(E3:E22))</f>
        <v>23.648333333333337</v>
      </c>
      <c r="F23" s="105">
        <f t="shared" si="1"/>
        <v>23.64833333333333</v>
      </c>
      <c r="G23" s="105" t="str">
        <f t="shared" si="1"/>
        <v/>
      </c>
      <c r="H23" s="105" t="str">
        <f t="shared" si="1"/>
        <v/>
      </c>
      <c r="I23" s="105" t="str">
        <f t="shared" si="1"/>
        <v/>
      </c>
      <c r="J23" s="105" t="str">
        <f t="shared" si="1"/>
        <v/>
      </c>
      <c r="K23" s="105" t="str">
        <f t="shared" si="1"/>
        <v/>
      </c>
      <c r="L23" s="105" t="str">
        <f t="shared" si="1"/>
        <v/>
      </c>
      <c r="M23" s="106" t="str">
        <f t="shared" si="1"/>
        <v/>
      </c>
      <c r="N23" s="143" t="s">
        <v>1810</v>
      </c>
      <c r="O23" s="144"/>
      <c r="P23" s="105">
        <f>IF(ISERROR(AVERAGE(P3:P22)),"",AVERAGE(P3:P22))</f>
        <v>22.131999999999998</v>
      </c>
      <c r="Q23" s="105">
        <f t="shared" ref="Q23:Y23" si="2">IF(ISERROR(AVERAGE(Q3:Q22)),"",AVERAGE(Q3:Q22))</f>
        <v>24.408333333333331</v>
      </c>
      <c r="R23" s="105">
        <f t="shared" si="2"/>
        <v>25.071666666666669</v>
      </c>
      <c r="S23" s="105" t="str">
        <f t="shared" si="2"/>
        <v/>
      </c>
      <c r="T23" s="105" t="str">
        <f t="shared" si="2"/>
        <v/>
      </c>
      <c r="U23" s="105" t="str">
        <f t="shared" si="2"/>
        <v/>
      </c>
      <c r="V23" s="105" t="str">
        <f t="shared" si="2"/>
        <v/>
      </c>
      <c r="W23" s="105" t="str">
        <f t="shared" si="2"/>
        <v/>
      </c>
      <c r="X23" s="105" t="str">
        <f t="shared" si="2"/>
        <v/>
      </c>
      <c r="Y23" s="106" t="str">
        <f t="shared" si="2"/>
        <v/>
      </c>
    </row>
    <row r="24" spans="1:25" ht="15" customHeight="1">
      <c r="A24" s="142" t="s">
        <v>331</v>
      </c>
      <c r="B24" s="19" t="str">
        <f>IF(C3="", "",VLOOKUP(C3,'Gene Table'!B$99:D$194,2,FALSE))</f>
        <v>HQP006940</v>
      </c>
      <c r="C24" s="96" t="str">
        <f>IF('Choose Housekeeping Genes'!C3=0,"",'Choose Housekeeping Genes'!C3)</f>
        <v>H03</v>
      </c>
      <c r="D24" s="96">
        <f>IF($C3="","",IF(VLOOKUP($C3,'Test Sample Data'!$C$99:$M$194,2,FALSE)=0,"",VLOOKUP($C3,'Test Sample Data'!$C$99:$M$194,2,FALSE)))</f>
        <v>17.989999999999998</v>
      </c>
      <c r="E24" s="96">
        <f>IF($C3="","",IF(VLOOKUP($C3,'Test Sample Data'!$C$99:$M$194,3,FALSE)=0,"",VLOOKUP($C3,'Test Sample Data'!$C$99:$M$194,3,FALSE)))</f>
        <v>18.07</v>
      </c>
      <c r="F24" s="96">
        <f>IF($C3="","",IF(VLOOKUP($C3,'Test Sample Data'!$C$99:$M$194,4,FALSE)=0,"",VLOOKUP($C3,'Test Sample Data'!$C$99:$M$194,4,FALSE)))</f>
        <v>18.05</v>
      </c>
      <c r="G24" s="96" t="str">
        <f>IF($C3="","",IF(VLOOKUP($C3,'Test Sample Data'!$C$99:$M$194,5,FALSE)=0,"",VLOOKUP($C3,'Test Sample Data'!$C$99:$M$194,5,FALSE)))</f>
        <v/>
      </c>
      <c r="H24" s="96" t="str">
        <f>IF($C3="","",IF(VLOOKUP($C3,'Test Sample Data'!$C$99:$M$194,6,FALSE)=0,"",VLOOKUP($C3,'Test Sample Data'!$C$99:$M$194,6,FALSE)))</f>
        <v/>
      </c>
      <c r="I24" s="96" t="str">
        <f>IF($C3="","",IF(VLOOKUP($C3,'Test Sample Data'!$C$99:$M$194,7,FALSE)=0,"",VLOOKUP($C3,'Test Sample Data'!$C$99:$M$194,7,FALSE)))</f>
        <v/>
      </c>
      <c r="J24" s="96" t="str">
        <f>IF($C3="","",IF(VLOOKUP($C3,'Test Sample Data'!$C$99:$M$194,8,FALSE)=0,"",VLOOKUP($C3,'Test Sample Data'!$C$99:$M$194,8,FALSE)))</f>
        <v/>
      </c>
      <c r="K24" s="96" t="str">
        <f>IF($C3="","",IF(VLOOKUP($C3,'Test Sample Data'!$C$99:$M$194,9,FALSE)=0,"",VLOOKUP($C3,'Test Sample Data'!$C$99:$M$194,9,FALSE)))</f>
        <v/>
      </c>
      <c r="L24" s="96" t="str">
        <f>IF($C3="","",IF(VLOOKUP($C3,'Test Sample Data'!$C$99:$M$194,10,FALSE)=0,"",VLOOKUP($C3,'Test Sample Data'!$C$99:$M$194,10,FALSE)))</f>
        <v/>
      </c>
      <c r="M24" s="96" t="str">
        <f>IF($C3="","",IF(VLOOKUP($C3,'Test Sample Data'!$C$99:$M$194,11,FALSE)=0,"",VLOOKUP($C3,'Test Sample Data'!$C$99:$M$194,11,FALSE)))</f>
        <v/>
      </c>
      <c r="N24" s="97" t="str">
        <f>IF(B24=0,"",B24)</f>
        <v>HQP006940</v>
      </c>
      <c r="O24" s="98" t="str">
        <f>IF('Choose Housekeeping Genes'!C24=0,"",'Choose Housekeeping Genes'!C24)</f>
        <v>H03</v>
      </c>
      <c r="P24" s="96">
        <f>IF(C24="","",IF(VLOOKUP($C24,'Control Sample Data'!$C$99:$M$194,2,FALSE)=0,"",VLOOKUP($C24,'Control Sample Data'!$C$99:$M$194,2,FALSE)))</f>
        <v>23.02</v>
      </c>
      <c r="Q24" s="96">
        <f>IF(C24="","",IF(VLOOKUP($C24,'Control Sample Data'!$C$99:$M$194,3,FALSE)=0,"",VLOOKUP($C24,'Control Sample Data'!$C$99:$M$194,3,FALSE)))</f>
        <v>23.05</v>
      </c>
      <c r="R24" s="96">
        <f>IF(C24="","",IF(VLOOKUP($C24,'Control Sample Data'!$C$99:$M$194,4,FALSE)=0,"",VLOOKUP($C24,'Control Sample Data'!$C$99:$M$194,4,FALSE)))</f>
        <v>23.19</v>
      </c>
      <c r="S24" s="96" t="str">
        <f>IF(C24="","",IF(VLOOKUP($C24,'Control Sample Data'!$C$99:$M$194,5,FALSE)=0,"",VLOOKUP($C24,'Control Sample Data'!$C$99:$M$194,5,FALSE)))</f>
        <v/>
      </c>
      <c r="T24" s="96" t="str">
        <f>IF(C24="","",IF(VLOOKUP($C24,'Control Sample Data'!$C$99:$M$194,6,FALSE)=0,"",VLOOKUP($C24,'Control Sample Data'!$C$99:$M$194,6,FALSE)))</f>
        <v/>
      </c>
      <c r="U24" s="96" t="str">
        <f>IF(C24="","",IF(VLOOKUP($C24,'Control Sample Data'!$C$99:$M$194,7,FALSE)=0,"",VLOOKUP($C24,'Control Sample Data'!$C$99:$M$194,7,FALSE)))</f>
        <v/>
      </c>
      <c r="V24" s="96" t="str">
        <f>IF(C24="","",IF(VLOOKUP($C24,'Control Sample Data'!$C$99:$M$194,8,FALSE)=0,"",VLOOKUP($C24,'Control Sample Data'!$C$99:$M$194,8,FALSE)))</f>
        <v/>
      </c>
      <c r="W24" s="96" t="str">
        <f>IF(C24="","",IF(VLOOKUP($C24,'Control Sample Data'!$C$99:$M$194,9,FALSE)=0,"",VLOOKUP($C24,'Control Sample Data'!$C$99:$M$194,9,FALSE)))</f>
        <v/>
      </c>
      <c r="X24" s="96" t="str">
        <f>IF(C24="","",IF(VLOOKUP($C24,'Control Sample Data'!$C$99:$M$194,10,FALSE)=0,"",VLOOKUP($C24,'Control Sample Data'!$C$99:$M$194,10,FALSE)))</f>
        <v/>
      </c>
      <c r="Y24" s="96" t="str">
        <f>IF(C24="","",IF(VLOOKUP($C24,'Control Sample Data'!$C$99:$M$194,11,FALSE)=0,"",VLOOKUP($C24,'Control Sample Data'!$C$99:$M$194,11,FALSE)))</f>
        <v/>
      </c>
    </row>
    <row r="25" spans="1:25" ht="15" customHeight="1">
      <c r="A25" s="142"/>
      <c r="B25" s="19" t="str">
        <f>IF(C4="", "",VLOOKUP(C4,'Gene Table'!B$99:D$194,2,FALSE))</f>
        <v>HQP016381</v>
      </c>
      <c r="C25" s="96" t="str">
        <f>IF('Choose Housekeeping Genes'!C4=0,"",'Choose Housekeeping Genes'!C4)</f>
        <v>H04</v>
      </c>
      <c r="D25" s="96">
        <f>IF($C4="","",IF(VLOOKUP($C4,'Test Sample Data'!$C$99:$M$194,2,FALSE)=0,"",VLOOKUP($C4,'Test Sample Data'!$C$99:$M$194,2,FALSE)))</f>
        <v>18.39</v>
      </c>
      <c r="E25" s="96">
        <f>IF($C4="","",IF(VLOOKUP($C4,'Test Sample Data'!$C$99:$M$194,3,FALSE)=0,"",VLOOKUP($C4,'Test Sample Data'!$C$99:$M$194,3,FALSE)))</f>
        <v>18.41</v>
      </c>
      <c r="F25" s="64">
        <f>IF($C4="","",IF(VLOOKUP($C4,'Test Sample Data'!$C$99:$M$194,4,FALSE)=0,"",VLOOKUP($C4,'Test Sample Data'!$C$99:$M$194,4,FALSE)))</f>
        <v>18.440000000000001</v>
      </c>
      <c r="G25" s="64" t="str">
        <f>IF($C4="","",IF(VLOOKUP($C4,'Test Sample Data'!$C$99:$M$194,5,FALSE)=0,"",VLOOKUP($C4,'Test Sample Data'!$C$99:$M$194,5,FALSE)))</f>
        <v/>
      </c>
      <c r="H25" s="64" t="str">
        <f>IF($C4="","",IF(VLOOKUP($C4,'Test Sample Data'!$C$99:$M$194,6,FALSE)=0,"",VLOOKUP($C4,'Test Sample Data'!$C$99:$M$194,6,FALSE)))</f>
        <v/>
      </c>
      <c r="I25" s="64" t="str">
        <f>IF($C4="","",IF(VLOOKUP($C4,'Test Sample Data'!$C$99:$M$194,7,FALSE)=0,"",VLOOKUP($C4,'Test Sample Data'!$C$99:$M$194,7,FALSE)))</f>
        <v/>
      </c>
      <c r="J25" s="64" t="str">
        <f>IF($C4="","",IF(VLOOKUP($C4,'Test Sample Data'!$C$99:$M$194,8,FALSE)=0,"",VLOOKUP($C4,'Test Sample Data'!$C$99:$M$194,8,FALSE)))</f>
        <v/>
      </c>
      <c r="K25" s="64" t="str">
        <f>IF($C4="","",IF(VLOOKUP($C4,'Test Sample Data'!$C$99:$M$194,9,FALSE)=0,"",VLOOKUP($C4,'Test Sample Data'!$C$99:$M$194,9,FALSE)))</f>
        <v/>
      </c>
      <c r="L25" s="64" t="str">
        <f>IF($C4="","",IF(VLOOKUP($C4,'Test Sample Data'!$C$99:$M$194,10,FALSE)=0,"",VLOOKUP($C4,'Test Sample Data'!$C$99:$M$194,10,FALSE)))</f>
        <v/>
      </c>
      <c r="M25" s="64" t="str">
        <f>IF($C4="","",IF(VLOOKUP($C4,'Test Sample Data'!$C$99:$M$194,11,FALSE)=0,"",VLOOKUP($C4,'Test Sample Data'!$C$99:$M$194,11,FALSE)))</f>
        <v/>
      </c>
      <c r="N25" s="93" t="str">
        <f t="shared" ref="N25:N33" si="3">IF(B25=0,"",B25)</f>
        <v>HQP016381</v>
      </c>
      <c r="O25" s="81" t="str">
        <f>IF('Choose Housekeeping Genes'!C25=0,"",'Choose Housekeeping Genes'!C25)</f>
        <v>H04</v>
      </c>
      <c r="P25" s="64">
        <f>IF(C25="","",IF(VLOOKUP($C25,'Control Sample Data'!$C$99:$M$194,2,FALSE)=0,"",VLOOKUP($C25,'Control Sample Data'!$C$99:$M$194,2,FALSE)))</f>
        <v>21.06</v>
      </c>
      <c r="Q25" s="64">
        <f>IF(C25="","",IF(VLOOKUP($C25,'Control Sample Data'!$C$99:$M$194,3,FALSE)=0,"",VLOOKUP($C25,'Control Sample Data'!$C$99:$M$194,3,FALSE)))</f>
        <v>21.09</v>
      </c>
      <c r="R25" s="64">
        <f>IF(C25="","",IF(VLOOKUP($C25,'Control Sample Data'!$C$99:$M$194,4,FALSE)=0,"",VLOOKUP($C25,'Control Sample Data'!$C$99:$M$194,4,FALSE)))</f>
        <v>21.17</v>
      </c>
      <c r="S25" s="64" t="str">
        <f>IF(C25="","",IF(VLOOKUP($C25,'Control Sample Data'!$C$99:$M$194,5,FALSE)=0,"",VLOOKUP($C25,'Control Sample Data'!$C$99:$M$194,5,FALSE)))</f>
        <v/>
      </c>
      <c r="T25" s="64" t="str">
        <f>IF(C25="","",IF(VLOOKUP($C25,'Control Sample Data'!$C$99:$M$194,6,FALSE)=0,"",VLOOKUP($C25,'Control Sample Data'!$C$99:$M$194,6,FALSE)))</f>
        <v/>
      </c>
      <c r="U25" s="64" t="str">
        <f>IF(C25="","",IF(VLOOKUP($C25,'Control Sample Data'!$C$99:$M$194,7,FALSE)=0,"",VLOOKUP($C25,'Control Sample Data'!$C$99:$M$194,7,FALSE)))</f>
        <v/>
      </c>
      <c r="V25" s="64" t="str">
        <f>IF(C25="","",IF(VLOOKUP($C25,'Control Sample Data'!$C$99:$M$194,8,FALSE)=0,"",VLOOKUP($C25,'Control Sample Data'!$C$99:$M$194,8,FALSE)))</f>
        <v/>
      </c>
      <c r="W25" s="64" t="str">
        <f>IF(C25="","",IF(VLOOKUP($C25,'Control Sample Data'!$C$99:$M$194,9,FALSE)=0,"",VLOOKUP($C25,'Control Sample Data'!$C$99:$M$194,9,FALSE)))</f>
        <v/>
      </c>
      <c r="X25" s="64" t="str">
        <f>IF(C25="","",IF(VLOOKUP($C25,'Control Sample Data'!$C$99:$M$194,10,FALSE)=0,"",VLOOKUP($C25,'Control Sample Data'!$C$99:$M$194,10,FALSE)))</f>
        <v/>
      </c>
      <c r="Y25" s="64" t="str">
        <f>IF(C25="","",IF(VLOOKUP($C25,'Control Sample Data'!$C$99:$M$194,11,FALSE)=0,"",VLOOKUP($C25,'Control Sample Data'!$C$99:$M$194,11,FALSE)))</f>
        <v/>
      </c>
    </row>
    <row r="26" spans="1:25" ht="15" customHeight="1">
      <c r="A26" s="142"/>
      <c r="B26" s="19" t="str">
        <f>IF(C5="", "",VLOOKUP(C5,'Gene Table'!B$99:D$194,2,FALSE))</f>
        <v>HQP015171</v>
      </c>
      <c r="C26" s="96" t="str">
        <f>IF('Choose Housekeeping Genes'!C5=0,"",'Choose Housekeeping Genes'!C5)</f>
        <v>H05</v>
      </c>
      <c r="D26" s="96">
        <f>IF($C5="","",IF(VLOOKUP($C5,'Test Sample Data'!$C$99:$M$194,2,FALSE)=0,"",VLOOKUP($C5,'Test Sample Data'!$C$99:$M$194,2,FALSE)))</f>
        <v>37.86</v>
      </c>
      <c r="E26" s="96">
        <f>IF($C5="","",IF(VLOOKUP($C5,'Test Sample Data'!$C$99:$M$194,3,FALSE)=0,"",VLOOKUP($C5,'Test Sample Data'!$C$99:$M$194,3,FALSE)))</f>
        <v>38.020000000000003</v>
      </c>
      <c r="F26" s="64">
        <f>IF($C5="","",IF(VLOOKUP($C5,'Test Sample Data'!$C$99:$M$194,4,FALSE)=0,"",VLOOKUP($C5,'Test Sample Data'!$C$99:$M$194,4,FALSE)))</f>
        <v>37.93</v>
      </c>
      <c r="G26" s="64" t="str">
        <f>IF($C5="","",IF(VLOOKUP($C5,'Test Sample Data'!$C$99:$M$194,5,FALSE)=0,"",VLOOKUP($C5,'Test Sample Data'!$C$99:$M$194,5,FALSE)))</f>
        <v/>
      </c>
      <c r="H26" s="64" t="str">
        <f>IF($C5="","",IF(VLOOKUP($C5,'Test Sample Data'!$C$99:$M$194,6,FALSE)=0,"",VLOOKUP($C5,'Test Sample Data'!$C$99:$M$194,6,FALSE)))</f>
        <v/>
      </c>
      <c r="I26" s="64" t="str">
        <f>IF($C5="","",IF(VLOOKUP($C5,'Test Sample Data'!$C$99:$M$194,7,FALSE)=0,"",VLOOKUP($C5,'Test Sample Data'!$C$99:$M$194,7,FALSE)))</f>
        <v/>
      </c>
      <c r="J26" s="64" t="str">
        <f>IF($C5="","",IF(VLOOKUP($C5,'Test Sample Data'!$C$99:$M$194,8,FALSE)=0,"",VLOOKUP($C5,'Test Sample Data'!$C$99:$M$194,8,FALSE)))</f>
        <v/>
      </c>
      <c r="K26" s="64" t="str">
        <f>IF($C5="","",IF(VLOOKUP($C5,'Test Sample Data'!$C$99:$M$194,9,FALSE)=0,"",VLOOKUP($C5,'Test Sample Data'!$C$99:$M$194,9,FALSE)))</f>
        <v/>
      </c>
      <c r="L26" s="64" t="str">
        <f>IF($C5="","",IF(VLOOKUP($C5,'Test Sample Data'!$C$99:$M$194,10,FALSE)=0,"",VLOOKUP($C5,'Test Sample Data'!$C$99:$M$194,10,FALSE)))</f>
        <v/>
      </c>
      <c r="M26" s="64" t="str">
        <f>IF($C5="","",IF(VLOOKUP($C5,'Test Sample Data'!$C$99:$M$194,11,FALSE)=0,"",VLOOKUP($C5,'Test Sample Data'!$C$99:$M$194,11,FALSE)))</f>
        <v/>
      </c>
      <c r="N26" s="93" t="str">
        <f t="shared" si="3"/>
        <v>HQP015171</v>
      </c>
      <c r="O26" s="81" t="str">
        <f>IF('Choose Housekeeping Genes'!C26=0,"",'Choose Housekeeping Genes'!C26)</f>
        <v>H05</v>
      </c>
      <c r="P26" s="64">
        <f>IF(C26="","",IF(VLOOKUP($C26,'Control Sample Data'!$C$99:$M$194,2,FALSE)=0,"",VLOOKUP($C26,'Control Sample Data'!$C$99:$M$194,2,FALSE)))</f>
        <v>20.260000000000002</v>
      </c>
      <c r="Q26" s="64">
        <f>IF(C26="","",IF(VLOOKUP($C26,'Control Sample Data'!$C$99:$M$194,3,FALSE)=0,"",VLOOKUP($C26,'Control Sample Data'!$C$99:$M$194,3,FALSE)))</f>
        <v>20.329999999999998</v>
      </c>
      <c r="R26" s="64">
        <f>IF(C26="","",IF(VLOOKUP($C26,'Control Sample Data'!$C$99:$M$194,4,FALSE)=0,"",VLOOKUP($C26,'Control Sample Data'!$C$99:$M$194,4,FALSE)))</f>
        <v>20.45</v>
      </c>
      <c r="S26" s="64" t="str">
        <f>IF(C26="","",IF(VLOOKUP($C26,'Control Sample Data'!$C$99:$M$194,5,FALSE)=0,"",VLOOKUP($C26,'Control Sample Data'!$C$99:$M$194,5,FALSE)))</f>
        <v/>
      </c>
      <c r="T26" s="64" t="str">
        <f>IF(C26="","",IF(VLOOKUP($C26,'Control Sample Data'!$C$99:$M$194,6,FALSE)=0,"",VLOOKUP($C26,'Control Sample Data'!$C$99:$M$194,6,FALSE)))</f>
        <v/>
      </c>
      <c r="U26" s="64" t="str">
        <f>IF(C26="","",IF(VLOOKUP($C26,'Control Sample Data'!$C$99:$M$194,7,FALSE)=0,"",VLOOKUP($C26,'Control Sample Data'!$C$99:$M$194,7,FALSE)))</f>
        <v/>
      </c>
      <c r="V26" s="64" t="str">
        <f>IF(C26="","",IF(VLOOKUP($C26,'Control Sample Data'!$C$99:$M$194,8,FALSE)=0,"",VLOOKUP($C26,'Control Sample Data'!$C$99:$M$194,8,FALSE)))</f>
        <v/>
      </c>
      <c r="W26" s="64" t="str">
        <f>IF(C26="","",IF(VLOOKUP($C26,'Control Sample Data'!$C$99:$M$194,9,FALSE)=0,"",VLOOKUP($C26,'Control Sample Data'!$C$99:$M$194,9,FALSE)))</f>
        <v/>
      </c>
      <c r="X26" s="64" t="str">
        <f>IF(C26="","",IF(VLOOKUP($C26,'Control Sample Data'!$C$99:$M$194,10,FALSE)=0,"",VLOOKUP($C26,'Control Sample Data'!$C$99:$M$194,10,FALSE)))</f>
        <v/>
      </c>
      <c r="Y26" s="64" t="str">
        <f>IF(C26="","",IF(VLOOKUP($C26,'Control Sample Data'!$C$99:$M$194,11,FALSE)=0,"",VLOOKUP($C26,'Control Sample Data'!$C$99:$M$194,11,FALSE)))</f>
        <v/>
      </c>
    </row>
    <row r="27" spans="1:25" ht="15" customHeight="1">
      <c r="A27" s="142"/>
      <c r="B27" s="19" t="str">
        <f>IF(C6="", "",VLOOKUP(C6,'Gene Table'!B$99:D$194,2,FALSE))</f>
        <v>HQP006171</v>
      </c>
      <c r="C27" s="96" t="str">
        <f>IF('Choose Housekeeping Genes'!C6=0,"",'Choose Housekeeping Genes'!C6)</f>
        <v>H06</v>
      </c>
      <c r="D27" s="96">
        <f>IF($C6="","",IF(VLOOKUP($C6,'Test Sample Data'!$C$99:$M$194,2,FALSE)=0,"",VLOOKUP($C6,'Test Sample Data'!$C$99:$M$194,2,FALSE)))</f>
        <v>23.24</v>
      </c>
      <c r="E27" s="96">
        <f>IF($C6="","",IF(VLOOKUP($C6,'Test Sample Data'!$C$99:$M$194,3,FALSE)=0,"",VLOOKUP($C6,'Test Sample Data'!$C$99:$M$194,3,FALSE)))</f>
        <v>23.35</v>
      </c>
      <c r="F27" s="64">
        <f>IF($C6="","",IF(VLOOKUP($C6,'Test Sample Data'!$C$99:$M$194,4,FALSE)=0,"",VLOOKUP($C6,'Test Sample Data'!$C$99:$M$194,4,FALSE)))</f>
        <v>23.42</v>
      </c>
      <c r="G27" s="64" t="str">
        <f>IF($C6="","",IF(VLOOKUP($C6,'Test Sample Data'!$C$99:$M$194,5,FALSE)=0,"",VLOOKUP($C6,'Test Sample Data'!$C$99:$M$194,5,FALSE)))</f>
        <v/>
      </c>
      <c r="H27" s="64" t="str">
        <f>IF($C6="","",IF(VLOOKUP($C6,'Test Sample Data'!$C$99:$M$194,6,FALSE)=0,"",VLOOKUP($C6,'Test Sample Data'!$C$99:$M$194,6,FALSE)))</f>
        <v/>
      </c>
      <c r="I27" s="64" t="str">
        <f>IF($C6="","",IF(VLOOKUP($C6,'Test Sample Data'!$C$99:$M$194,7,FALSE)=0,"",VLOOKUP($C6,'Test Sample Data'!$C$99:$M$194,7,FALSE)))</f>
        <v/>
      </c>
      <c r="J27" s="64" t="str">
        <f>IF($C6="","",IF(VLOOKUP($C6,'Test Sample Data'!$C$99:$M$194,8,FALSE)=0,"",VLOOKUP($C6,'Test Sample Data'!$C$99:$M$194,8,FALSE)))</f>
        <v/>
      </c>
      <c r="K27" s="64" t="str">
        <f>IF($C6="","",IF(VLOOKUP($C6,'Test Sample Data'!$C$99:$M$194,9,FALSE)=0,"",VLOOKUP($C6,'Test Sample Data'!$C$99:$M$194,9,FALSE)))</f>
        <v/>
      </c>
      <c r="L27" s="64" t="str">
        <f>IF($C6="","",IF(VLOOKUP($C6,'Test Sample Data'!$C$99:$M$194,10,FALSE)=0,"",VLOOKUP($C6,'Test Sample Data'!$C$99:$M$194,10,FALSE)))</f>
        <v/>
      </c>
      <c r="M27" s="64" t="str">
        <f>IF($C6="","",IF(VLOOKUP($C6,'Test Sample Data'!$C$99:$M$194,11,FALSE)=0,"",VLOOKUP($C6,'Test Sample Data'!$C$99:$M$194,11,FALSE)))</f>
        <v/>
      </c>
      <c r="N27" s="93" t="str">
        <f t="shared" si="3"/>
        <v>HQP006171</v>
      </c>
      <c r="O27" s="81" t="str">
        <f>IF('Choose Housekeeping Genes'!C27=0,"",'Choose Housekeeping Genes'!C27)</f>
        <v>H06</v>
      </c>
      <c r="P27" s="64">
        <f>IF(C27="","",IF(VLOOKUP($C27,'Control Sample Data'!$C$99:$M$194,2,FALSE)=0,"",VLOOKUP($C27,'Control Sample Data'!$C$99:$M$194,2,FALSE)))</f>
        <v>32</v>
      </c>
      <c r="Q27" s="64">
        <f>IF(C27="","",IF(VLOOKUP($C27,'Control Sample Data'!$C$99:$M$194,3,FALSE)=0,"",VLOOKUP($C27,'Control Sample Data'!$C$99:$M$194,3,FALSE)))</f>
        <v>35.6</v>
      </c>
      <c r="R27" s="64">
        <f>IF(C27="","",IF(VLOOKUP($C27,'Control Sample Data'!$C$99:$M$194,4,FALSE)=0,"",VLOOKUP($C27,'Control Sample Data'!$C$99:$M$194,4,FALSE)))</f>
        <v>39</v>
      </c>
      <c r="S27" s="64" t="str">
        <f>IF(C27="","",IF(VLOOKUP($C27,'Control Sample Data'!$C$99:$M$194,5,FALSE)=0,"",VLOOKUP($C27,'Control Sample Data'!$C$99:$M$194,5,FALSE)))</f>
        <v/>
      </c>
      <c r="T27" s="64" t="str">
        <f>IF(C27="","",IF(VLOOKUP($C27,'Control Sample Data'!$C$99:$M$194,6,FALSE)=0,"",VLOOKUP($C27,'Control Sample Data'!$C$99:$M$194,6,FALSE)))</f>
        <v/>
      </c>
      <c r="U27" s="64" t="str">
        <f>IF(C27="","",IF(VLOOKUP($C27,'Control Sample Data'!$C$99:$M$194,7,FALSE)=0,"",VLOOKUP($C27,'Control Sample Data'!$C$99:$M$194,7,FALSE)))</f>
        <v/>
      </c>
      <c r="V27" s="64" t="str">
        <f>IF(C27="","",IF(VLOOKUP($C27,'Control Sample Data'!$C$99:$M$194,8,FALSE)=0,"",VLOOKUP($C27,'Control Sample Data'!$C$99:$M$194,8,FALSE)))</f>
        <v/>
      </c>
      <c r="W27" s="64" t="str">
        <f>IF(C27="","",IF(VLOOKUP($C27,'Control Sample Data'!$C$99:$M$194,9,FALSE)=0,"",VLOOKUP($C27,'Control Sample Data'!$C$99:$M$194,9,FALSE)))</f>
        <v/>
      </c>
      <c r="X27" s="64" t="str">
        <f>IF(C27="","",IF(VLOOKUP($C27,'Control Sample Data'!$C$99:$M$194,10,FALSE)=0,"",VLOOKUP($C27,'Control Sample Data'!$C$99:$M$194,10,FALSE)))</f>
        <v/>
      </c>
      <c r="Y27" s="64" t="str">
        <f>IF(C27="","",IF(VLOOKUP($C27,'Control Sample Data'!$C$99:$M$194,11,FALSE)=0,"",VLOOKUP($C27,'Control Sample Data'!$C$99:$M$194,11,FALSE)))</f>
        <v/>
      </c>
    </row>
    <row r="28" spans="1:25" ht="15" customHeight="1">
      <c r="A28" s="142"/>
      <c r="B28" s="19" t="str">
        <f>IF(C7="", "",VLOOKUP(C7,'Gene Table'!B$99:D$194,2,FALSE))</f>
        <v>HQP009026</v>
      </c>
      <c r="C28" s="96" t="str">
        <f>IF('Choose Housekeeping Genes'!C7=0,"",'Choose Housekeeping Genes'!C7)</f>
        <v>H07</v>
      </c>
      <c r="D28" s="96">
        <f>IF($C7="","",IF(VLOOKUP($C7,'Test Sample Data'!$C$99:$M$194,2,FALSE)=0,"",VLOOKUP($C7,'Test Sample Data'!$C$99:$M$194,2,FALSE)))</f>
        <v>23.2</v>
      </c>
      <c r="E28" s="96">
        <f>IF($C7="","",IF(VLOOKUP($C7,'Test Sample Data'!$C$99:$M$194,3,FALSE)=0,"",VLOOKUP($C7,'Test Sample Data'!$C$99:$M$194,3,FALSE)))</f>
        <v>23.4</v>
      </c>
      <c r="F28" s="64">
        <f>IF($C7="","",IF(VLOOKUP($C7,'Test Sample Data'!$C$99:$M$194,4,FALSE)=0,"",VLOOKUP($C7,'Test Sample Data'!$C$99:$M$194,4,FALSE)))</f>
        <v>23.4</v>
      </c>
      <c r="G28" s="64" t="str">
        <f>IF($C7="","",IF(VLOOKUP($C7,'Test Sample Data'!$C$99:$M$194,5,FALSE)=0,"",VLOOKUP($C7,'Test Sample Data'!$C$99:$M$194,5,FALSE)))</f>
        <v/>
      </c>
      <c r="H28" s="64" t="str">
        <f>IF($C7="","",IF(VLOOKUP($C7,'Test Sample Data'!$C$99:$M$194,6,FALSE)=0,"",VLOOKUP($C7,'Test Sample Data'!$C$99:$M$194,6,FALSE)))</f>
        <v/>
      </c>
      <c r="I28" s="64" t="str">
        <f>IF($C7="","",IF(VLOOKUP($C7,'Test Sample Data'!$C$99:$M$194,7,FALSE)=0,"",VLOOKUP($C7,'Test Sample Data'!$C$99:$M$194,7,FALSE)))</f>
        <v/>
      </c>
      <c r="J28" s="64" t="str">
        <f>IF($C7="","",IF(VLOOKUP($C7,'Test Sample Data'!$C$99:$M$194,8,FALSE)=0,"",VLOOKUP($C7,'Test Sample Data'!$C$99:$M$194,8,FALSE)))</f>
        <v/>
      </c>
      <c r="K28" s="64" t="str">
        <f>IF($C7="","",IF(VLOOKUP($C7,'Test Sample Data'!$C$99:$M$194,9,FALSE)=0,"",VLOOKUP($C7,'Test Sample Data'!$C$99:$M$194,9,FALSE)))</f>
        <v/>
      </c>
      <c r="L28" s="64" t="str">
        <f>IF($C7="","",IF(VLOOKUP($C7,'Test Sample Data'!$C$99:$M$194,10,FALSE)=0,"",VLOOKUP($C7,'Test Sample Data'!$C$99:$M$194,10,FALSE)))</f>
        <v/>
      </c>
      <c r="M28" s="64" t="str">
        <f>IF($C7="","",IF(VLOOKUP($C7,'Test Sample Data'!$C$99:$M$194,11,FALSE)=0,"",VLOOKUP($C7,'Test Sample Data'!$C$99:$M$194,11,FALSE)))</f>
        <v/>
      </c>
      <c r="N28" s="93" t="str">
        <f t="shared" si="3"/>
        <v>HQP009026</v>
      </c>
      <c r="O28" s="81" t="str">
        <f>IF('Choose Housekeeping Genes'!C28=0,"",'Choose Housekeeping Genes'!C28)</f>
        <v>H07</v>
      </c>
      <c r="P28" s="64">
        <f>IF(C28="","",IF(VLOOKUP($C28,'Control Sample Data'!$C$99:$M$194,2,FALSE)=0,"",VLOOKUP($C28,'Control Sample Data'!$C$99:$M$194,2,FALSE)))</f>
        <v>23.13</v>
      </c>
      <c r="Q28" s="64">
        <f>IF(C28="","",IF(VLOOKUP($C28,'Control Sample Data'!$C$99:$M$194,3,FALSE)=0,"",VLOOKUP($C28,'Control Sample Data'!$C$99:$M$194,3,FALSE)))</f>
        <v>23.2</v>
      </c>
      <c r="R28" s="64">
        <f>IF(C28="","",IF(VLOOKUP($C28,'Control Sample Data'!$C$99:$M$194,4,FALSE)=0,"",VLOOKUP($C28,'Control Sample Data'!$C$99:$M$194,4,FALSE)))</f>
        <v>23.31</v>
      </c>
      <c r="S28" s="64" t="str">
        <f>IF(C28="","",IF(VLOOKUP($C28,'Control Sample Data'!$C$99:$M$194,5,FALSE)=0,"",VLOOKUP($C28,'Control Sample Data'!$C$99:$M$194,5,FALSE)))</f>
        <v/>
      </c>
      <c r="T28" s="64" t="str">
        <f>IF(C28="","",IF(VLOOKUP($C28,'Control Sample Data'!$C$99:$M$194,6,FALSE)=0,"",VLOOKUP($C28,'Control Sample Data'!$C$99:$M$194,6,FALSE)))</f>
        <v/>
      </c>
      <c r="U28" s="64" t="str">
        <f>IF(C28="","",IF(VLOOKUP($C28,'Control Sample Data'!$C$99:$M$194,7,FALSE)=0,"",VLOOKUP($C28,'Control Sample Data'!$C$99:$M$194,7,FALSE)))</f>
        <v/>
      </c>
      <c r="V28" s="64" t="str">
        <f>IF(C28="","",IF(VLOOKUP($C28,'Control Sample Data'!$C$99:$M$194,8,FALSE)=0,"",VLOOKUP($C28,'Control Sample Data'!$C$99:$M$194,8,FALSE)))</f>
        <v/>
      </c>
      <c r="W28" s="64" t="str">
        <f>IF(C28="","",IF(VLOOKUP($C28,'Control Sample Data'!$C$99:$M$194,9,FALSE)=0,"",VLOOKUP($C28,'Control Sample Data'!$C$99:$M$194,9,FALSE)))</f>
        <v/>
      </c>
      <c r="X28" s="64" t="str">
        <f>IF(C28="","",IF(VLOOKUP($C28,'Control Sample Data'!$C$99:$M$194,10,FALSE)=0,"",VLOOKUP($C28,'Control Sample Data'!$C$99:$M$194,10,FALSE)))</f>
        <v/>
      </c>
      <c r="Y28" s="64" t="str">
        <f>IF(C28="","",IF(VLOOKUP($C28,'Control Sample Data'!$C$99:$M$194,11,FALSE)=0,"",VLOOKUP($C28,'Control Sample Data'!$C$99:$M$194,11,FALSE)))</f>
        <v/>
      </c>
    </row>
    <row r="29" spans="1:25" ht="15" customHeight="1">
      <c r="A29" s="142"/>
      <c r="B29" s="19" t="str">
        <f>IF(C8="", "",VLOOKUP(C8,'Gene Table'!B$99:D$194,2,FALSE))</f>
        <v>HQP054253</v>
      </c>
      <c r="C29" s="96" t="str">
        <f>IF('Choose Housekeeping Genes'!C8=0,"",'Choose Housekeeping Genes'!C8)</f>
        <v>H08</v>
      </c>
      <c r="D29" s="96">
        <f>IF($C8="","",IF(VLOOKUP($C8,'Test Sample Data'!$C$99:$M$194,2,FALSE)=0,"",VLOOKUP($C8,'Test Sample Data'!$C$99:$M$194,2,FALSE)))</f>
        <v>23.29</v>
      </c>
      <c r="E29" s="96">
        <f>IF($C8="","",IF(VLOOKUP($C8,'Test Sample Data'!$C$99:$M$194,3,FALSE)=0,"",VLOOKUP($C8,'Test Sample Data'!$C$99:$M$194,3,FALSE)))</f>
        <v>23.41</v>
      </c>
      <c r="F29" s="64">
        <f>IF($C8="","",IF(VLOOKUP($C8,'Test Sample Data'!$C$99:$M$194,4,FALSE)=0,"",VLOOKUP($C8,'Test Sample Data'!$C$99:$M$194,4,FALSE)))</f>
        <v>23.43</v>
      </c>
      <c r="G29" s="64" t="str">
        <f>IF($C8="","",IF(VLOOKUP($C8,'Test Sample Data'!$C$99:$M$194,5,FALSE)=0,"",VLOOKUP($C8,'Test Sample Data'!$C$99:$M$194,5,FALSE)))</f>
        <v/>
      </c>
      <c r="H29" s="64" t="str">
        <f>IF($C8="","",IF(VLOOKUP($C8,'Test Sample Data'!$C$99:$M$194,6,FALSE)=0,"",VLOOKUP($C8,'Test Sample Data'!$C$99:$M$194,6,FALSE)))</f>
        <v/>
      </c>
      <c r="I29" s="64" t="str">
        <f>IF($C8="","",IF(VLOOKUP($C8,'Test Sample Data'!$C$99:$M$194,7,FALSE)=0,"",VLOOKUP($C8,'Test Sample Data'!$C$99:$M$194,7,FALSE)))</f>
        <v/>
      </c>
      <c r="J29" s="64" t="str">
        <f>IF($C8="","",IF(VLOOKUP($C8,'Test Sample Data'!$C$99:$M$194,8,FALSE)=0,"",VLOOKUP($C8,'Test Sample Data'!$C$99:$M$194,8,FALSE)))</f>
        <v/>
      </c>
      <c r="K29" s="64" t="str">
        <f>IF($C8="","",IF(VLOOKUP($C8,'Test Sample Data'!$C$99:$M$194,9,FALSE)=0,"",VLOOKUP($C8,'Test Sample Data'!$C$99:$M$194,9,FALSE)))</f>
        <v/>
      </c>
      <c r="L29" s="64" t="str">
        <f>IF($C8="","",IF(VLOOKUP($C8,'Test Sample Data'!$C$99:$M$194,10,FALSE)=0,"",VLOOKUP($C8,'Test Sample Data'!$C$99:$M$194,10,FALSE)))</f>
        <v/>
      </c>
      <c r="M29" s="64" t="str">
        <f>IF($C8="","",IF(VLOOKUP($C8,'Test Sample Data'!$C$99:$M$194,11,FALSE)=0,"",VLOOKUP($C8,'Test Sample Data'!$C$99:$M$194,11,FALSE)))</f>
        <v/>
      </c>
      <c r="N29" s="93" t="str">
        <f t="shared" si="3"/>
        <v>HQP054253</v>
      </c>
      <c r="O29" s="81" t="str">
        <f>IF('Choose Housekeeping Genes'!C29=0,"",'Choose Housekeeping Genes'!C29)</f>
        <v>H08</v>
      </c>
      <c r="P29" s="64">
        <f>IF(C29="","",IF(VLOOKUP($C29,'Control Sample Data'!$C$99:$M$194,2,FALSE)=0,"",VLOOKUP($C29,'Control Sample Data'!$C$99:$M$194,2,FALSE)))</f>
        <v>23.19</v>
      </c>
      <c r="Q29" s="64">
        <f>IF(C29="","",IF(VLOOKUP($C29,'Control Sample Data'!$C$99:$M$194,3,FALSE)=0,"",VLOOKUP($C29,'Control Sample Data'!$C$99:$M$194,3,FALSE)))</f>
        <v>23.18</v>
      </c>
      <c r="R29" s="64">
        <f>IF(C29="","",IF(VLOOKUP($C29,'Control Sample Data'!$C$99:$M$194,4,FALSE)=0,"",VLOOKUP($C29,'Control Sample Data'!$C$99:$M$194,4,FALSE)))</f>
        <v>23.31</v>
      </c>
      <c r="S29" s="64" t="str">
        <f>IF(C29="","",IF(VLOOKUP($C29,'Control Sample Data'!$C$99:$M$194,5,FALSE)=0,"",VLOOKUP($C29,'Control Sample Data'!$C$99:$M$194,5,FALSE)))</f>
        <v/>
      </c>
      <c r="T29" s="64" t="str">
        <f>IF(C29="","",IF(VLOOKUP($C29,'Control Sample Data'!$C$99:$M$194,6,FALSE)=0,"",VLOOKUP($C29,'Control Sample Data'!$C$99:$M$194,6,FALSE)))</f>
        <v/>
      </c>
      <c r="U29" s="64" t="str">
        <f>IF(C29="","",IF(VLOOKUP($C29,'Control Sample Data'!$C$99:$M$194,7,FALSE)=0,"",VLOOKUP($C29,'Control Sample Data'!$C$99:$M$194,7,FALSE)))</f>
        <v/>
      </c>
      <c r="V29" s="64" t="str">
        <f>IF(C29="","",IF(VLOOKUP($C29,'Control Sample Data'!$C$99:$M$194,8,FALSE)=0,"",VLOOKUP($C29,'Control Sample Data'!$C$99:$M$194,8,FALSE)))</f>
        <v/>
      </c>
      <c r="W29" s="64" t="str">
        <f>IF(C29="","",IF(VLOOKUP($C29,'Control Sample Data'!$C$99:$M$194,9,FALSE)=0,"",VLOOKUP($C29,'Control Sample Data'!$C$99:$M$194,9,FALSE)))</f>
        <v/>
      </c>
      <c r="X29" s="64" t="str">
        <f>IF(C29="","",IF(VLOOKUP($C29,'Control Sample Data'!$C$99:$M$194,10,FALSE)=0,"",VLOOKUP($C29,'Control Sample Data'!$C$99:$M$194,10,FALSE)))</f>
        <v/>
      </c>
      <c r="Y29" s="64" t="str">
        <f>IF(C29="","",IF(VLOOKUP($C29,'Control Sample Data'!$C$99:$M$194,11,FALSE)=0,"",VLOOKUP($C29,'Control Sample Data'!$C$99:$M$194,11,FALSE)))</f>
        <v/>
      </c>
    </row>
    <row r="30" spans="1:25" ht="15" customHeight="1">
      <c r="A30" s="142"/>
      <c r="B30" s="19" t="str">
        <f>IF(C9="", "",VLOOKUP(C9,'Gene Table'!B$99:D$194,2,FALSE))</f>
        <v/>
      </c>
      <c r="C30" s="96" t="str">
        <f>IF('Choose Housekeeping Genes'!C9=0,"",'Choose Housekeeping Genes'!C9)</f>
        <v/>
      </c>
      <c r="D30" s="96" t="str">
        <f>IF($C9="","",IF(VLOOKUP($C9,'Test Sample Data'!$C$99:$M$194,2,FALSE)=0,"",VLOOKUP($C9,'Test Sample Data'!$C$99:$M$194,2,FALSE)))</f>
        <v/>
      </c>
      <c r="E30" s="96" t="str">
        <f>IF($C9="","",IF(VLOOKUP($C9,'Test Sample Data'!$C$99:$M$194,3,FALSE)=0,"",VLOOKUP($C9,'Test Sample Data'!$C$99:$M$194,3,FALSE)))</f>
        <v/>
      </c>
      <c r="F30" s="64" t="str">
        <f>IF($C9="","",IF(VLOOKUP($C9,'Test Sample Data'!$C$99:$M$194,4,FALSE)=0,"",VLOOKUP($C9,'Test Sample Data'!$C$99:$M$194,4,FALSE)))</f>
        <v/>
      </c>
      <c r="G30" s="64" t="str">
        <f>IF($C9="","",IF(VLOOKUP($C9,'Test Sample Data'!$C$99:$M$194,5,FALSE)=0,"",VLOOKUP($C9,'Test Sample Data'!$C$99:$M$194,5,FALSE)))</f>
        <v/>
      </c>
      <c r="H30" s="64" t="str">
        <f>IF($C9="","",IF(VLOOKUP($C9,'Test Sample Data'!$C$99:$M$194,6,FALSE)=0,"",VLOOKUP($C9,'Test Sample Data'!$C$99:$M$194,6,FALSE)))</f>
        <v/>
      </c>
      <c r="I30" s="64" t="str">
        <f>IF($C9="","",IF(VLOOKUP($C9,'Test Sample Data'!$C$99:$M$194,7,FALSE)=0,"",VLOOKUP($C9,'Test Sample Data'!$C$99:$M$194,7,FALSE)))</f>
        <v/>
      </c>
      <c r="J30" s="64" t="str">
        <f>IF($C9="","",IF(VLOOKUP($C9,'Test Sample Data'!$C$99:$M$194,8,FALSE)=0,"",VLOOKUP($C9,'Test Sample Data'!$C$99:$M$194,8,FALSE)))</f>
        <v/>
      </c>
      <c r="K30" s="64" t="str">
        <f>IF($C9="","",IF(VLOOKUP($C9,'Test Sample Data'!$C$99:$M$194,9,FALSE)=0,"",VLOOKUP($C9,'Test Sample Data'!$C$99:$M$194,9,FALSE)))</f>
        <v/>
      </c>
      <c r="L30" s="64" t="str">
        <f>IF($C9="","",IF(VLOOKUP($C9,'Test Sample Data'!$C$99:$M$194,10,FALSE)=0,"",VLOOKUP($C9,'Test Sample Data'!$C$99:$M$194,10,FALSE)))</f>
        <v/>
      </c>
      <c r="M30" s="64" t="str">
        <f>IF($C9="","",IF(VLOOKUP($C9,'Test Sample Data'!$C$99:$M$194,11,FALSE)=0,"",VLOOKUP($C9,'Test Sample Data'!$C$99:$M$194,11,FALSE)))</f>
        <v/>
      </c>
      <c r="N30" s="93" t="str">
        <f t="shared" si="3"/>
        <v/>
      </c>
      <c r="O30" s="81" t="str">
        <f>IF('Choose Housekeeping Genes'!C30=0,"",'Choose Housekeeping Genes'!C30)</f>
        <v/>
      </c>
      <c r="P30" s="64" t="str">
        <f>IF(C30="","",IF(VLOOKUP($C30,'Control Sample Data'!$C$99:$M$194,2,FALSE)=0,"",VLOOKUP($C30,'Control Sample Data'!$C$99:$M$194,2,FALSE)))</f>
        <v/>
      </c>
      <c r="Q30" s="64" t="str">
        <f>IF(C30="","",IF(VLOOKUP($C30,'Control Sample Data'!$C$99:$M$194,3,FALSE)=0,"",VLOOKUP($C30,'Control Sample Data'!$C$99:$M$194,3,FALSE)))</f>
        <v/>
      </c>
      <c r="R30" s="64" t="str">
        <f>IF(C30="","",IF(VLOOKUP($C30,'Control Sample Data'!$C$99:$M$194,4,FALSE)=0,"",VLOOKUP($C30,'Control Sample Data'!$C$99:$M$194,4,FALSE)))</f>
        <v/>
      </c>
      <c r="S30" s="64" t="str">
        <f>IF(C30="","",IF(VLOOKUP($C30,'Control Sample Data'!$C$99:$M$194,5,FALSE)=0,"",VLOOKUP($C30,'Control Sample Data'!$C$99:$M$194,5,FALSE)))</f>
        <v/>
      </c>
      <c r="T30" s="64" t="str">
        <f>IF(C30="","",IF(VLOOKUP($C30,'Control Sample Data'!$C$99:$M$194,6,FALSE)=0,"",VLOOKUP($C30,'Control Sample Data'!$C$99:$M$194,6,FALSE)))</f>
        <v/>
      </c>
      <c r="U30" s="64" t="str">
        <f>IF(C30="","",IF(VLOOKUP($C30,'Control Sample Data'!$C$99:$M$194,7,FALSE)=0,"",VLOOKUP($C30,'Control Sample Data'!$C$99:$M$194,7,FALSE)))</f>
        <v/>
      </c>
      <c r="V30" s="64" t="str">
        <f>IF(C30="","",IF(VLOOKUP($C30,'Control Sample Data'!$C$99:$M$194,8,FALSE)=0,"",VLOOKUP($C30,'Control Sample Data'!$C$99:$M$194,8,FALSE)))</f>
        <v/>
      </c>
      <c r="W30" s="64" t="str">
        <f>IF(C30="","",IF(VLOOKUP($C30,'Control Sample Data'!$C$99:$M$194,9,FALSE)=0,"",VLOOKUP($C30,'Control Sample Data'!$C$99:$M$194,9,FALSE)))</f>
        <v/>
      </c>
      <c r="X30" s="64" t="str">
        <f>IF(C30="","",IF(VLOOKUP($C30,'Control Sample Data'!$C$99:$M$194,10,FALSE)=0,"",VLOOKUP($C30,'Control Sample Data'!$C$99:$M$194,10,FALSE)))</f>
        <v/>
      </c>
      <c r="Y30" s="64" t="str">
        <f>IF(C30="","",IF(VLOOKUP($C30,'Control Sample Data'!$C$99:$M$194,11,FALSE)=0,"",VLOOKUP($C30,'Control Sample Data'!$C$99:$M$194,11,FALSE)))</f>
        <v/>
      </c>
    </row>
    <row r="31" spans="1:25" ht="15" customHeight="1">
      <c r="A31" s="142"/>
      <c r="B31" s="19" t="str">
        <f>IF(C10="", "",VLOOKUP(C10,'Gene Table'!B$99:D$194,2,FALSE))</f>
        <v/>
      </c>
      <c r="C31" s="96" t="str">
        <f>IF('Choose Housekeeping Genes'!C10=0,"",'Choose Housekeeping Genes'!C10)</f>
        <v/>
      </c>
      <c r="D31" s="96" t="str">
        <f>IF($C10="","",IF(VLOOKUP($C10,'Test Sample Data'!$C$99:$M$194,2,FALSE)=0,"",VLOOKUP($C10,'Test Sample Data'!$C$99:$M$194,2,FALSE)))</f>
        <v/>
      </c>
      <c r="E31" s="96" t="str">
        <f>IF($C10="","",IF(VLOOKUP($C10,'Test Sample Data'!$C$99:$M$194,3,FALSE)=0,"",VLOOKUP($C10,'Test Sample Data'!$C$99:$M$194,3,FALSE)))</f>
        <v/>
      </c>
      <c r="F31" s="64" t="str">
        <f>IF($C10="","",IF(VLOOKUP($C10,'Test Sample Data'!$C$99:$M$194,4,FALSE)=0,"",VLOOKUP($C10,'Test Sample Data'!$C$99:$M$194,4,FALSE)))</f>
        <v/>
      </c>
      <c r="G31" s="64" t="str">
        <f>IF($C10="","",IF(VLOOKUP($C10,'Test Sample Data'!$C$99:$M$194,5,FALSE)=0,"",VLOOKUP($C10,'Test Sample Data'!$C$99:$M$194,5,FALSE)))</f>
        <v/>
      </c>
      <c r="H31" s="64" t="str">
        <f>IF($C10="","",IF(VLOOKUP($C10,'Test Sample Data'!$C$99:$M$194,6,FALSE)=0,"",VLOOKUP($C10,'Test Sample Data'!$C$99:$M$194,6,FALSE)))</f>
        <v/>
      </c>
      <c r="I31" s="64" t="str">
        <f>IF($C10="","",IF(VLOOKUP($C10,'Test Sample Data'!$C$99:$M$194,7,FALSE)=0,"",VLOOKUP($C10,'Test Sample Data'!$C$99:$M$194,7,FALSE)))</f>
        <v/>
      </c>
      <c r="J31" s="64" t="str">
        <f>IF($C10="","",IF(VLOOKUP($C10,'Test Sample Data'!$C$99:$M$194,8,FALSE)=0,"",VLOOKUP($C10,'Test Sample Data'!$C$99:$M$194,8,FALSE)))</f>
        <v/>
      </c>
      <c r="K31" s="64" t="str">
        <f>IF($C10="","",IF(VLOOKUP($C10,'Test Sample Data'!$C$99:$M$194,9,FALSE)=0,"",VLOOKUP($C10,'Test Sample Data'!$C$99:$M$194,9,FALSE)))</f>
        <v/>
      </c>
      <c r="L31" s="64" t="str">
        <f>IF($C10="","",IF(VLOOKUP($C10,'Test Sample Data'!$C$99:$M$194,10,FALSE)=0,"",VLOOKUP($C10,'Test Sample Data'!$C$99:$M$194,10,FALSE)))</f>
        <v/>
      </c>
      <c r="M31" s="64" t="str">
        <f>IF($C10="","",IF(VLOOKUP($C10,'Test Sample Data'!$C$99:$M$194,11,FALSE)=0,"",VLOOKUP($C10,'Test Sample Data'!$C$99:$M$194,11,FALSE)))</f>
        <v/>
      </c>
      <c r="N31" s="93" t="str">
        <f t="shared" si="3"/>
        <v/>
      </c>
      <c r="O31" s="81" t="str">
        <f>IF('Choose Housekeeping Genes'!C31=0,"",'Choose Housekeeping Genes'!C31)</f>
        <v/>
      </c>
      <c r="P31" s="64" t="str">
        <f>IF(C31="","",IF(VLOOKUP($C31,'Control Sample Data'!$C$99:$M$194,2,FALSE)=0,"",VLOOKUP($C31,'Control Sample Data'!$C$99:$M$194,2,FALSE)))</f>
        <v/>
      </c>
      <c r="Q31" s="64" t="str">
        <f>IF(C31="","",IF(VLOOKUP($C31,'Control Sample Data'!$C$99:$M$194,3,FALSE)=0,"",VLOOKUP($C31,'Control Sample Data'!$C$99:$M$194,3,FALSE)))</f>
        <v/>
      </c>
      <c r="R31" s="64" t="str">
        <f>IF(C31="","",IF(VLOOKUP($C31,'Control Sample Data'!$C$99:$M$194,4,FALSE)=0,"",VLOOKUP($C31,'Control Sample Data'!$C$99:$M$194,4,FALSE)))</f>
        <v/>
      </c>
      <c r="S31" s="64" t="str">
        <f>IF(C31="","",IF(VLOOKUP($C31,'Control Sample Data'!$C$99:$M$194,5,FALSE)=0,"",VLOOKUP($C31,'Control Sample Data'!$C$99:$M$194,5,FALSE)))</f>
        <v/>
      </c>
      <c r="T31" s="64" t="str">
        <f>IF(C31="","",IF(VLOOKUP($C31,'Control Sample Data'!$C$99:$M$194,6,FALSE)=0,"",VLOOKUP($C31,'Control Sample Data'!$C$99:$M$194,6,FALSE)))</f>
        <v/>
      </c>
      <c r="U31" s="64" t="str">
        <f>IF(C31="","",IF(VLOOKUP($C31,'Control Sample Data'!$C$99:$M$194,7,FALSE)=0,"",VLOOKUP($C31,'Control Sample Data'!$C$99:$M$194,7,FALSE)))</f>
        <v/>
      </c>
      <c r="V31" s="64" t="str">
        <f>IF(C31="","",IF(VLOOKUP($C31,'Control Sample Data'!$C$99:$M$194,8,FALSE)=0,"",VLOOKUP($C31,'Control Sample Data'!$C$99:$M$194,8,FALSE)))</f>
        <v/>
      </c>
      <c r="W31" s="64" t="str">
        <f>IF(C31="","",IF(VLOOKUP($C31,'Control Sample Data'!$C$99:$M$194,9,FALSE)=0,"",VLOOKUP($C31,'Control Sample Data'!$C$99:$M$194,9,FALSE)))</f>
        <v/>
      </c>
      <c r="X31" s="64" t="str">
        <f>IF(C31="","",IF(VLOOKUP($C31,'Control Sample Data'!$C$99:$M$194,10,FALSE)=0,"",VLOOKUP($C31,'Control Sample Data'!$C$99:$M$194,10,FALSE)))</f>
        <v/>
      </c>
      <c r="Y31" s="64" t="str">
        <f>IF(C31="","",IF(VLOOKUP($C31,'Control Sample Data'!$C$99:$M$194,11,FALSE)=0,"",VLOOKUP($C31,'Control Sample Data'!$C$99:$M$194,11,FALSE)))</f>
        <v/>
      </c>
    </row>
    <row r="32" spans="1:25" ht="15" customHeight="1">
      <c r="A32" s="142"/>
      <c r="B32" s="19" t="str">
        <f>IF(C11="", "",VLOOKUP(C11,'Gene Table'!B$99:D$194,2,FALSE))</f>
        <v/>
      </c>
      <c r="C32" s="96" t="str">
        <f>IF('Choose Housekeeping Genes'!C11=0,"",'Choose Housekeeping Genes'!C11)</f>
        <v/>
      </c>
      <c r="D32" s="96" t="str">
        <f>IF($C11="","",IF(VLOOKUP($C11,'Test Sample Data'!$C$99:$M$194,2,FALSE)=0,"",VLOOKUP($C11,'Test Sample Data'!$C$99:$M$194,2,FALSE)))</f>
        <v/>
      </c>
      <c r="E32" s="96" t="str">
        <f>IF($C11="","",IF(VLOOKUP($C11,'Test Sample Data'!$C$99:$M$194,3,FALSE)=0,"",VLOOKUP($C11,'Test Sample Data'!$C$99:$M$194,3,FALSE)))</f>
        <v/>
      </c>
      <c r="F32" s="64" t="str">
        <f>IF($C11="","",IF(VLOOKUP($C11,'Test Sample Data'!$C$99:$M$194,4,FALSE)=0,"",VLOOKUP($C11,'Test Sample Data'!$C$99:$M$194,4,FALSE)))</f>
        <v/>
      </c>
      <c r="G32" s="64" t="str">
        <f>IF($C11="","",IF(VLOOKUP($C11,'Test Sample Data'!$C$99:$M$194,5,FALSE)=0,"",VLOOKUP($C11,'Test Sample Data'!$C$99:$M$194,5,FALSE)))</f>
        <v/>
      </c>
      <c r="H32" s="64" t="str">
        <f>IF($C11="","",IF(VLOOKUP($C11,'Test Sample Data'!$C$99:$M$194,6,FALSE)=0,"",VLOOKUP($C11,'Test Sample Data'!$C$99:$M$194,6,FALSE)))</f>
        <v/>
      </c>
      <c r="I32" s="64" t="str">
        <f>IF($C11="","",IF(VLOOKUP($C11,'Test Sample Data'!$C$99:$M$194,7,FALSE)=0,"",VLOOKUP($C11,'Test Sample Data'!$C$99:$M$194,7,FALSE)))</f>
        <v/>
      </c>
      <c r="J32" s="64" t="str">
        <f>IF($C11="","",IF(VLOOKUP($C11,'Test Sample Data'!$C$99:$M$194,8,FALSE)=0,"",VLOOKUP($C11,'Test Sample Data'!$C$99:$M$194,8,FALSE)))</f>
        <v/>
      </c>
      <c r="K32" s="64" t="str">
        <f>IF($C11="","",IF(VLOOKUP($C11,'Test Sample Data'!$C$99:$M$194,9,FALSE)=0,"",VLOOKUP($C11,'Test Sample Data'!$C$99:$M$194,9,FALSE)))</f>
        <v/>
      </c>
      <c r="L32" s="64" t="str">
        <f>IF($C11="","",IF(VLOOKUP($C11,'Test Sample Data'!$C$99:$M$194,10,FALSE)=0,"",VLOOKUP($C11,'Test Sample Data'!$C$99:$M$194,10,FALSE)))</f>
        <v/>
      </c>
      <c r="M32" s="64" t="str">
        <f>IF($C11="","",IF(VLOOKUP($C11,'Test Sample Data'!$C$99:$M$194,11,FALSE)=0,"",VLOOKUP($C11,'Test Sample Data'!$C$99:$M$194,11,FALSE)))</f>
        <v/>
      </c>
      <c r="N32" s="93" t="str">
        <f t="shared" si="3"/>
        <v/>
      </c>
      <c r="O32" s="81" t="str">
        <f>IF('Choose Housekeeping Genes'!C32=0,"",'Choose Housekeeping Genes'!C32)</f>
        <v/>
      </c>
      <c r="P32" s="64" t="str">
        <f>IF(C32="","",IF(VLOOKUP($C32,'Control Sample Data'!$C$99:$M$194,2,FALSE)=0,"",VLOOKUP($C32,'Control Sample Data'!$C$99:$M$194,2,FALSE)))</f>
        <v/>
      </c>
      <c r="Q32" s="64" t="str">
        <f>IF(C32="","",IF(VLOOKUP($C32,'Control Sample Data'!$C$99:$M$194,3,FALSE)=0,"",VLOOKUP($C32,'Control Sample Data'!$C$99:$M$194,3,FALSE)))</f>
        <v/>
      </c>
      <c r="R32" s="64" t="str">
        <f>IF(C32="","",IF(VLOOKUP($C32,'Control Sample Data'!$C$99:$M$194,4,FALSE)=0,"",VLOOKUP($C32,'Control Sample Data'!$C$99:$M$194,4,FALSE)))</f>
        <v/>
      </c>
      <c r="S32" s="64" t="str">
        <f>IF(C32="","",IF(VLOOKUP($C32,'Control Sample Data'!$C$99:$M$194,5,FALSE)=0,"",VLOOKUP($C32,'Control Sample Data'!$C$99:$M$194,5,FALSE)))</f>
        <v/>
      </c>
      <c r="T32" s="64" t="str">
        <f>IF(C32="","",IF(VLOOKUP($C32,'Control Sample Data'!$C$99:$M$194,6,FALSE)=0,"",VLOOKUP($C32,'Control Sample Data'!$C$99:$M$194,6,FALSE)))</f>
        <v/>
      </c>
      <c r="U32" s="64" t="str">
        <f>IF(C32="","",IF(VLOOKUP($C32,'Control Sample Data'!$C$99:$M$194,7,FALSE)=0,"",VLOOKUP($C32,'Control Sample Data'!$C$99:$M$194,7,FALSE)))</f>
        <v/>
      </c>
      <c r="V32" s="64" t="str">
        <f>IF(C32="","",IF(VLOOKUP($C32,'Control Sample Data'!$C$99:$M$194,8,FALSE)=0,"",VLOOKUP($C32,'Control Sample Data'!$C$99:$M$194,8,FALSE)))</f>
        <v/>
      </c>
      <c r="W32" s="64" t="str">
        <f>IF(C32="","",IF(VLOOKUP($C32,'Control Sample Data'!$C$99:$M$194,9,FALSE)=0,"",VLOOKUP($C32,'Control Sample Data'!$C$99:$M$194,9,FALSE)))</f>
        <v/>
      </c>
      <c r="X32" s="64" t="str">
        <f>IF(C32="","",IF(VLOOKUP($C32,'Control Sample Data'!$C$99:$M$194,10,FALSE)=0,"",VLOOKUP($C32,'Control Sample Data'!$C$99:$M$194,10,FALSE)))</f>
        <v/>
      </c>
      <c r="Y32" s="64" t="str">
        <f>IF(C32="","",IF(VLOOKUP($C32,'Control Sample Data'!$C$99:$M$194,11,FALSE)=0,"",VLOOKUP($C32,'Control Sample Data'!$C$99:$M$194,11,FALSE)))</f>
        <v/>
      </c>
    </row>
    <row r="33" spans="1:25" ht="15" customHeight="1">
      <c r="A33" s="142"/>
      <c r="B33" s="19" t="str">
        <f>IF(C12="", "",VLOOKUP(C12,'Gene Table'!B$99:D$194,2,FALSE))</f>
        <v/>
      </c>
      <c r="C33" s="96" t="str">
        <f>IF('Choose Housekeeping Genes'!C12=0,"",'Choose Housekeeping Genes'!C12)</f>
        <v/>
      </c>
      <c r="D33" s="96" t="str">
        <f>IF($C12="","",IF(VLOOKUP($C12,'Test Sample Data'!$C$99:$M$194,2,FALSE)=0,"",VLOOKUP($C12,'Test Sample Data'!$C$99:$M$194,2,FALSE)))</f>
        <v/>
      </c>
      <c r="E33" s="96" t="str">
        <f>IF($C12="","",IF(VLOOKUP($C12,'Test Sample Data'!$C$99:$M$194,3,FALSE)=0,"",VLOOKUP($C12,'Test Sample Data'!$C$99:$M$194,3,FALSE)))</f>
        <v/>
      </c>
      <c r="F33" s="64" t="str">
        <f>IF($C12="","",IF(VLOOKUP($C12,'Test Sample Data'!$C$99:$M$194,4,FALSE)=0,"",VLOOKUP($C12,'Test Sample Data'!$C$99:$M$194,4,FALSE)))</f>
        <v/>
      </c>
      <c r="G33" s="64" t="str">
        <f>IF($C12="","",IF(VLOOKUP($C12,'Test Sample Data'!$C$99:$M$194,5,FALSE)=0,"",VLOOKUP($C12,'Test Sample Data'!$C$99:$M$194,5,FALSE)))</f>
        <v/>
      </c>
      <c r="H33" s="64" t="str">
        <f>IF($C12="","",IF(VLOOKUP($C12,'Test Sample Data'!$C$99:$M$194,6,FALSE)=0,"",VLOOKUP($C12,'Test Sample Data'!$C$99:$M$194,6,FALSE)))</f>
        <v/>
      </c>
      <c r="I33" s="64" t="str">
        <f>IF($C12="","",IF(VLOOKUP($C12,'Test Sample Data'!$C$99:$M$194,7,FALSE)=0,"",VLOOKUP($C12,'Test Sample Data'!$C$99:$M$194,7,FALSE)))</f>
        <v/>
      </c>
      <c r="J33" s="64" t="str">
        <f>IF($C12="","",IF(VLOOKUP($C12,'Test Sample Data'!$C$99:$M$194,8,FALSE)=0,"",VLOOKUP($C12,'Test Sample Data'!$C$99:$M$194,8,FALSE)))</f>
        <v/>
      </c>
      <c r="K33" s="64" t="str">
        <f>IF($C12="","",IF(VLOOKUP($C12,'Test Sample Data'!$C$99:$M$194,9,FALSE)=0,"",VLOOKUP($C12,'Test Sample Data'!$C$99:$M$194,9,FALSE)))</f>
        <v/>
      </c>
      <c r="L33" s="64" t="str">
        <f>IF($C12="","",IF(VLOOKUP($C12,'Test Sample Data'!$C$99:$M$194,10,FALSE)=0,"",VLOOKUP($C12,'Test Sample Data'!$C$99:$M$194,10,FALSE)))</f>
        <v/>
      </c>
      <c r="M33" s="64" t="str">
        <f>IF($C12="","",IF(VLOOKUP($C12,'Test Sample Data'!$C$99:$M$194,11,FALSE)=0,"",VLOOKUP($C12,'Test Sample Data'!$C$99:$M$194,11,FALSE)))</f>
        <v/>
      </c>
      <c r="N33" s="93" t="str">
        <f t="shared" si="3"/>
        <v/>
      </c>
      <c r="O33" s="81" t="str">
        <f>IF('Choose Housekeeping Genes'!C33=0,"",'Choose Housekeeping Genes'!C33)</f>
        <v/>
      </c>
      <c r="P33" s="64" t="str">
        <f>IF(C33="","",IF(VLOOKUP($C33,'Control Sample Data'!$C$99:$M$194,2,FALSE)=0,"",VLOOKUP($C33,'Control Sample Data'!$C$99:$M$194,2,FALSE)))</f>
        <v/>
      </c>
      <c r="Q33" s="64" t="str">
        <f>IF(C33="","",IF(VLOOKUP($C33,'Control Sample Data'!$C$99:$M$194,3,FALSE)=0,"",VLOOKUP($C33,'Control Sample Data'!$C$99:$M$194,3,FALSE)))</f>
        <v/>
      </c>
      <c r="R33" s="64" t="str">
        <f>IF(C33="","",IF(VLOOKUP($C33,'Control Sample Data'!$C$99:$M$194,4,FALSE)=0,"",VLOOKUP($C33,'Control Sample Data'!$C$99:$M$194,4,FALSE)))</f>
        <v/>
      </c>
      <c r="S33" s="64" t="str">
        <f>IF(C33="","",IF(VLOOKUP($C33,'Control Sample Data'!$C$99:$M$194,5,FALSE)=0,"",VLOOKUP($C33,'Control Sample Data'!$C$99:$M$194,5,FALSE)))</f>
        <v/>
      </c>
      <c r="T33" s="64" t="str">
        <f>IF(C33="","",IF(VLOOKUP($C33,'Control Sample Data'!$C$99:$M$194,6,FALSE)=0,"",VLOOKUP($C33,'Control Sample Data'!$C$99:$M$194,6,FALSE)))</f>
        <v/>
      </c>
      <c r="U33" s="64" t="str">
        <f>IF(C33="","",IF(VLOOKUP($C33,'Control Sample Data'!$C$99:$M$194,7,FALSE)=0,"",VLOOKUP($C33,'Control Sample Data'!$C$99:$M$194,7,FALSE)))</f>
        <v/>
      </c>
      <c r="V33" s="64" t="str">
        <f>IF(C33="","",IF(VLOOKUP($C33,'Control Sample Data'!$C$99:$M$194,8,FALSE)=0,"",VLOOKUP($C33,'Control Sample Data'!$C$99:$M$194,8,FALSE)))</f>
        <v/>
      </c>
      <c r="W33" s="64" t="str">
        <f>IF(C33="","",IF(VLOOKUP($C33,'Control Sample Data'!$C$99:$M$194,9,FALSE)=0,"",VLOOKUP($C33,'Control Sample Data'!$C$99:$M$194,9,FALSE)))</f>
        <v/>
      </c>
      <c r="X33" s="64" t="str">
        <f>IF(C33="","",IF(VLOOKUP($C33,'Control Sample Data'!$C$99:$M$194,10,FALSE)=0,"",VLOOKUP($C33,'Control Sample Data'!$C$99:$M$194,10,FALSE)))</f>
        <v/>
      </c>
      <c r="Y33" s="64" t="str">
        <f>IF(C33="","",IF(VLOOKUP($C33,'Control Sample Data'!$C$99:$M$194,11,FALSE)=0,"",VLOOKUP($C33,'Control Sample Data'!$C$99:$M$194,11,FALSE)))</f>
        <v/>
      </c>
    </row>
    <row r="34" spans="1:25" ht="15" customHeight="1">
      <c r="A34" s="142"/>
      <c r="B34" s="19" t="str">
        <f>IF(C13="", "",VLOOKUP(C13,'Gene Table'!B$99:D$194,2,FALSE))</f>
        <v/>
      </c>
      <c r="C34" s="96" t="str">
        <f>IF('Choose Housekeeping Genes'!C13=0,"",'Choose Housekeeping Genes'!C13)</f>
        <v/>
      </c>
      <c r="D34" s="96" t="str">
        <f>IF($C13="","",IF(VLOOKUP($C13,'Test Sample Data'!$C$99:$M$194,2,FALSE)=0,"",VLOOKUP($C13,'Test Sample Data'!$C$99:$M$194,2,FALSE)))</f>
        <v/>
      </c>
      <c r="E34" s="96" t="str">
        <f>IF($C13="","",IF(VLOOKUP($C13,'Test Sample Data'!$C$99:$M$194,3,FALSE)=0,"",VLOOKUP($C13,'Test Sample Data'!$C$99:$M$194,3,FALSE)))</f>
        <v/>
      </c>
      <c r="F34" s="64" t="str">
        <f>IF($C13="","",IF(VLOOKUP($C13,'Test Sample Data'!$C$99:$M$194,4,FALSE)=0,"",VLOOKUP($C13,'Test Sample Data'!$C$99:$M$194,4,FALSE)))</f>
        <v/>
      </c>
      <c r="G34" s="64" t="str">
        <f>IF($C13="","",IF(VLOOKUP($C13,'Test Sample Data'!$C$99:$M$194,5,FALSE)=0,"",VLOOKUP($C13,'Test Sample Data'!$C$99:$M$194,5,FALSE)))</f>
        <v/>
      </c>
      <c r="H34" s="64" t="str">
        <f>IF($C13="","",IF(VLOOKUP($C13,'Test Sample Data'!$C$99:$M$194,6,FALSE)=0,"",VLOOKUP($C13,'Test Sample Data'!$C$99:$M$194,6,FALSE)))</f>
        <v/>
      </c>
      <c r="I34" s="64" t="str">
        <f>IF($C13="","",IF(VLOOKUP($C13,'Test Sample Data'!$C$99:$M$194,7,FALSE)=0,"",VLOOKUP($C13,'Test Sample Data'!$C$99:$M$194,7,FALSE)))</f>
        <v/>
      </c>
      <c r="J34" s="64" t="str">
        <f>IF($C13="","",IF(VLOOKUP($C13,'Test Sample Data'!$C$99:$M$194,8,FALSE)=0,"",VLOOKUP($C13,'Test Sample Data'!$C$99:$M$194,8,FALSE)))</f>
        <v/>
      </c>
      <c r="K34" s="64" t="str">
        <f>IF($C13="","",IF(VLOOKUP($C13,'Test Sample Data'!$C$99:$M$194,9,FALSE)=0,"",VLOOKUP($C13,'Test Sample Data'!$C$99:$M$194,9,FALSE)))</f>
        <v/>
      </c>
      <c r="L34" s="64" t="str">
        <f>IF($C13="","",IF(VLOOKUP($C13,'Test Sample Data'!$C$99:$M$194,10,FALSE)=0,"",VLOOKUP($C13,'Test Sample Data'!$C$99:$M$194,10,FALSE)))</f>
        <v/>
      </c>
      <c r="M34" s="64" t="str">
        <f>IF($C13="","",IF(VLOOKUP($C13,'Test Sample Data'!$C$99:$M$194,11,FALSE)=0,"",VLOOKUP($C13,'Test Sample Data'!$C$99:$M$194,11,FALSE)))</f>
        <v/>
      </c>
      <c r="N34" s="93" t="str">
        <f>IF(B34=0,"",B34)</f>
        <v/>
      </c>
      <c r="O34" s="81" t="str">
        <f>IF('Choose Housekeeping Genes'!C34=0,"",'Choose Housekeeping Genes'!C34)</f>
        <v/>
      </c>
      <c r="P34" s="64" t="str">
        <f>IF(C34="","",IF(VLOOKUP($C34,'Control Sample Data'!$C$99:$M$194,2,FALSE)=0,"",VLOOKUP($C34,'Control Sample Data'!$C$99:$M$194,2,FALSE)))</f>
        <v/>
      </c>
      <c r="Q34" s="64" t="str">
        <f>IF(C34="","",IF(VLOOKUP($C34,'Control Sample Data'!$C$99:$M$194,3,FALSE)=0,"",VLOOKUP($C34,'Control Sample Data'!$C$99:$M$194,3,FALSE)))</f>
        <v/>
      </c>
      <c r="R34" s="64" t="str">
        <f>IF(C34="","",IF(VLOOKUP($C34,'Control Sample Data'!$C$99:$M$194,4,FALSE)=0,"",VLOOKUP($C34,'Control Sample Data'!$C$99:$M$194,4,FALSE)))</f>
        <v/>
      </c>
      <c r="S34" s="64" t="str">
        <f>IF(C34="","",IF(VLOOKUP($C34,'Control Sample Data'!$C$99:$M$194,5,FALSE)=0,"",VLOOKUP($C34,'Control Sample Data'!$C$99:$M$194,5,FALSE)))</f>
        <v/>
      </c>
      <c r="T34" s="64" t="str">
        <f>IF(C34="","",IF(VLOOKUP($C34,'Control Sample Data'!$C$99:$M$194,6,FALSE)=0,"",VLOOKUP($C34,'Control Sample Data'!$C$99:$M$194,6,FALSE)))</f>
        <v/>
      </c>
      <c r="U34" s="64" t="str">
        <f>IF(C34="","",IF(VLOOKUP($C34,'Control Sample Data'!$C$99:$M$194,7,FALSE)=0,"",VLOOKUP($C34,'Control Sample Data'!$C$99:$M$194,7,FALSE)))</f>
        <v/>
      </c>
      <c r="V34" s="64" t="str">
        <f>IF(C34="","",IF(VLOOKUP($C34,'Control Sample Data'!$C$99:$M$194,8,FALSE)=0,"",VLOOKUP($C34,'Control Sample Data'!$C$99:$M$194,8,FALSE)))</f>
        <v/>
      </c>
      <c r="W34" s="64" t="str">
        <f>IF(C34="","",IF(VLOOKUP($C34,'Control Sample Data'!$C$99:$M$194,9,FALSE)=0,"",VLOOKUP($C34,'Control Sample Data'!$C$99:$M$194,9,FALSE)))</f>
        <v/>
      </c>
      <c r="X34" s="64" t="str">
        <f>IF(C34="","",IF(VLOOKUP($C34,'Control Sample Data'!$C$99:$M$194,10,FALSE)=0,"",VLOOKUP($C34,'Control Sample Data'!$C$99:$M$194,10,FALSE)))</f>
        <v/>
      </c>
      <c r="Y34" s="64" t="str">
        <f>IF(C34="","",IF(VLOOKUP($C34,'Control Sample Data'!$C$99:$M$194,11,FALSE)=0,"",VLOOKUP($C34,'Control Sample Data'!$C$99:$M$194,11,FALSE)))</f>
        <v/>
      </c>
    </row>
    <row r="35" spans="1:25" ht="15" customHeight="1">
      <c r="A35" s="142"/>
      <c r="B35" s="19" t="str">
        <f>IF(C14="", "",VLOOKUP(C14,'Gene Table'!B$99:D$194,2,FALSE))</f>
        <v/>
      </c>
      <c r="C35" s="96" t="str">
        <f>IF('Choose Housekeeping Genes'!C14=0,"",'Choose Housekeeping Genes'!C14)</f>
        <v/>
      </c>
      <c r="D35" s="96" t="str">
        <f>IF($C14="","",IF(VLOOKUP($C14,'Test Sample Data'!$C$99:$M$194,2,FALSE)=0,"",VLOOKUP($C14,'Test Sample Data'!$C$99:$M$194,2,FALSE)))</f>
        <v/>
      </c>
      <c r="E35" s="96" t="str">
        <f>IF($C14="","",IF(VLOOKUP($C14,'Test Sample Data'!$C$99:$M$194,3,FALSE)=0,"",VLOOKUP($C14,'Test Sample Data'!$C$99:$M$194,3,FALSE)))</f>
        <v/>
      </c>
      <c r="F35" s="64" t="str">
        <f>IF($C14="","",IF(VLOOKUP($C14,'Test Sample Data'!$C$99:$M$194,4,FALSE)=0,"",VLOOKUP($C14,'Test Sample Data'!$C$99:$M$194,4,FALSE)))</f>
        <v/>
      </c>
      <c r="G35" s="64" t="str">
        <f>IF($C14="","",IF(VLOOKUP($C14,'Test Sample Data'!$C$99:$M$194,5,FALSE)=0,"",VLOOKUP($C14,'Test Sample Data'!$C$99:$M$194,5,FALSE)))</f>
        <v/>
      </c>
      <c r="H35" s="64" t="str">
        <f>IF($C14="","",IF(VLOOKUP($C14,'Test Sample Data'!$C$99:$M$194,6,FALSE)=0,"",VLOOKUP($C14,'Test Sample Data'!$C$99:$M$194,6,FALSE)))</f>
        <v/>
      </c>
      <c r="I35" s="64" t="str">
        <f>IF($C14="","",IF(VLOOKUP($C14,'Test Sample Data'!$C$99:$M$194,7,FALSE)=0,"",VLOOKUP($C14,'Test Sample Data'!$C$99:$M$194,7,FALSE)))</f>
        <v/>
      </c>
      <c r="J35" s="64" t="str">
        <f>IF($C14="","",IF(VLOOKUP($C14,'Test Sample Data'!$C$99:$M$194,8,FALSE)=0,"",VLOOKUP($C14,'Test Sample Data'!$C$99:$M$194,8,FALSE)))</f>
        <v/>
      </c>
      <c r="K35" s="64" t="str">
        <f>IF($C14="","",IF(VLOOKUP($C14,'Test Sample Data'!$C$99:$M$194,9,FALSE)=0,"",VLOOKUP($C14,'Test Sample Data'!$C$99:$M$194,9,FALSE)))</f>
        <v/>
      </c>
      <c r="L35" s="64" t="str">
        <f>IF($C14="","",IF(VLOOKUP($C14,'Test Sample Data'!$C$99:$M$194,10,FALSE)=0,"",VLOOKUP($C14,'Test Sample Data'!$C$99:$M$194,10,FALSE)))</f>
        <v/>
      </c>
      <c r="M35" s="64" t="str">
        <f>IF($C14="","",IF(VLOOKUP($C14,'Test Sample Data'!$C$99:$M$194,11,FALSE)=0,"",VLOOKUP($C14,'Test Sample Data'!$C$99:$M$194,11,FALSE)))</f>
        <v/>
      </c>
      <c r="N35" s="93" t="str">
        <f>IF(B35=0,"",B35)</f>
        <v/>
      </c>
      <c r="O35" s="81" t="str">
        <f>IF('Choose Housekeeping Genes'!C35=0,"",'Choose Housekeeping Genes'!C35)</f>
        <v/>
      </c>
      <c r="P35" s="64" t="str">
        <f>IF(C35="","",IF(VLOOKUP($C35,'Control Sample Data'!$C$99:$M$194,2,FALSE)=0,"",VLOOKUP($C35,'Control Sample Data'!$C$99:$M$194,2,FALSE)))</f>
        <v/>
      </c>
      <c r="Q35" s="64" t="str">
        <f>IF(C35="","",IF(VLOOKUP($C35,'Control Sample Data'!$C$99:$M$194,3,FALSE)=0,"",VLOOKUP($C35,'Control Sample Data'!$C$99:$M$194,3,FALSE)))</f>
        <v/>
      </c>
      <c r="R35" s="64" t="str">
        <f>IF(C35="","",IF(VLOOKUP($C35,'Control Sample Data'!$C$99:$M$194,4,FALSE)=0,"",VLOOKUP($C35,'Control Sample Data'!$C$99:$M$194,4,FALSE)))</f>
        <v/>
      </c>
      <c r="S35" s="64" t="str">
        <f>IF(C35="","",IF(VLOOKUP($C35,'Control Sample Data'!$C$99:$M$194,5,FALSE)=0,"",VLOOKUP($C35,'Control Sample Data'!$C$99:$M$194,5,FALSE)))</f>
        <v/>
      </c>
      <c r="T35" s="64" t="str">
        <f>IF(C35="","",IF(VLOOKUP($C35,'Control Sample Data'!$C$99:$M$194,6,FALSE)=0,"",VLOOKUP($C35,'Control Sample Data'!$C$99:$M$194,6,FALSE)))</f>
        <v/>
      </c>
      <c r="U35" s="64" t="str">
        <f>IF(C35="","",IF(VLOOKUP($C35,'Control Sample Data'!$C$99:$M$194,7,FALSE)=0,"",VLOOKUP($C35,'Control Sample Data'!$C$99:$M$194,7,FALSE)))</f>
        <v/>
      </c>
      <c r="V35" s="64" t="str">
        <f>IF(C35="","",IF(VLOOKUP($C35,'Control Sample Data'!$C$99:$M$194,8,FALSE)=0,"",VLOOKUP($C35,'Control Sample Data'!$C$99:$M$194,8,FALSE)))</f>
        <v/>
      </c>
      <c r="W35" s="64" t="str">
        <f>IF(C35="","",IF(VLOOKUP($C35,'Control Sample Data'!$C$99:$M$194,9,FALSE)=0,"",VLOOKUP($C35,'Control Sample Data'!$C$99:$M$194,9,FALSE)))</f>
        <v/>
      </c>
      <c r="X35" s="64" t="str">
        <f>IF(C35="","",IF(VLOOKUP($C35,'Control Sample Data'!$C$99:$M$194,10,FALSE)=0,"",VLOOKUP($C35,'Control Sample Data'!$C$99:$M$194,10,FALSE)))</f>
        <v/>
      </c>
      <c r="Y35" s="64" t="str">
        <f>IF(C35="","",IF(VLOOKUP($C35,'Control Sample Data'!$C$99:$M$194,11,FALSE)=0,"",VLOOKUP($C35,'Control Sample Data'!$C$99:$M$194,11,FALSE)))</f>
        <v/>
      </c>
    </row>
    <row r="36" spans="1:25" ht="15" customHeight="1">
      <c r="A36" s="142"/>
      <c r="B36" s="19" t="str">
        <f>IF(C15="", "",VLOOKUP(C15,'Gene Table'!B$99:D$194,2,FALSE))</f>
        <v/>
      </c>
      <c r="C36" s="96" t="str">
        <f>IF('Choose Housekeeping Genes'!C15=0,"",'Choose Housekeeping Genes'!C15)</f>
        <v/>
      </c>
      <c r="D36" s="96" t="str">
        <f>IF($C15="","",IF(VLOOKUP($C15,'Test Sample Data'!$C$99:$M$194,2,FALSE)=0,"",VLOOKUP($C15,'Test Sample Data'!$C$99:$M$194,2,FALSE)))</f>
        <v/>
      </c>
      <c r="E36" s="96" t="str">
        <f>IF($C15="","",IF(VLOOKUP($C15,'Test Sample Data'!$C$99:$M$194,3,FALSE)=0,"",VLOOKUP($C15,'Test Sample Data'!$C$99:$M$194,3,FALSE)))</f>
        <v/>
      </c>
      <c r="F36" s="64" t="str">
        <f>IF($C15="","",IF(VLOOKUP($C15,'Test Sample Data'!$C$99:$M$194,4,FALSE)=0,"",VLOOKUP($C15,'Test Sample Data'!$C$99:$M$194,4,FALSE)))</f>
        <v/>
      </c>
      <c r="G36" s="64" t="str">
        <f>IF($C15="","",IF(VLOOKUP($C15,'Test Sample Data'!$C$99:$M$194,5,FALSE)=0,"",VLOOKUP($C15,'Test Sample Data'!$C$99:$M$194,5,FALSE)))</f>
        <v/>
      </c>
      <c r="H36" s="64" t="str">
        <f>IF($C15="","",IF(VLOOKUP($C15,'Test Sample Data'!$C$99:$M$194,6,FALSE)=0,"",VLOOKUP($C15,'Test Sample Data'!$C$99:$M$194,6,FALSE)))</f>
        <v/>
      </c>
      <c r="I36" s="64" t="str">
        <f>IF($C15="","",IF(VLOOKUP($C15,'Test Sample Data'!$C$99:$M$194,7,FALSE)=0,"",VLOOKUP($C15,'Test Sample Data'!$C$99:$M$194,7,FALSE)))</f>
        <v/>
      </c>
      <c r="J36" s="64" t="str">
        <f>IF($C15="","",IF(VLOOKUP($C15,'Test Sample Data'!$C$99:$M$194,8,FALSE)=0,"",VLOOKUP($C15,'Test Sample Data'!$C$99:$M$194,8,FALSE)))</f>
        <v/>
      </c>
      <c r="K36" s="64" t="str">
        <f>IF($C15="","",IF(VLOOKUP($C15,'Test Sample Data'!$C$99:$M$194,9,FALSE)=0,"",VLOOKUP($C15,'Test Sample Data'!$C$99:$M$194,9,FALSE)))</f>
        <v/>
      </c>
      <c r="L36" s="64" t="str">
        <f>IF($C15="","",IF(VLOOKUP($C15,'Test Sample Data'!$C$99:$M$194,10,FALSE)=0,"",VLOOKUP($C15,'Test Sample Data'!$C$99:$M$194,10,FALSE)))</f>
        <v/>
      </c>
      <c r="M36" s="64" t="str">
        <f>IF($C15="","",IF(VLOOKUP($C15,'Test Sample Data'!$C$99:$M$194,11,FALSE)=0,"",VLOOKUP($C15,'Test Sample Data'!$C$99:$M$194,11,FALSE)))</f>
        <v/>
      </c>
      <c r="N36" s="93" t="str">
        <f>IF(B36=0,"",B36)</f>
        <v/>
      </c>
      <c r="O36" s="81" t="str">
        <f>IF('Choose Housekeeping Genes'!C36=0,"",'Choose Housekeeping Genes'!C36)</f>
        <v/>
      </c>
      <c r="P36" s="64" t="str">
        <f>IF(C36="","",IF(VLOOKUP($C36,'Control Sample Data'!$C$99:$M$194,2,FALSE)=0,"",VLOOKUP($C36,'Control Sample Data'!$C$99:$M$194,2,FALSE)))</f>
        <v/>
      </c>
      <c r="Q36" s="64" t="str">
        <f>IF(C36="","",IF(VLOOKUP($C36,'Control Sample Data'!$C$99:$M$194,3,FALSE)=0,"",VLOOKUP($C36,'Control Sample Data'!$C$99:$M$194,3,FALSE)))</f>
        <v/>
      </c>
      <c r="R36" s="64" t="str">
        <f>IF(C36="","",IF(VLOOKUP($C36,'Control Sample Data'!$C$99:$M$194,4,FALSE)=0,"",VLOOKUP($C36,'Control Sample Data'!$C$99:$M$194,4,FALSE)))</f>
        <v/>
      </c>
      <c r="S36" s="64" t="str">
        <f>IF(C36="","",IF(VLOOKUP($C36,'Control Sample Data'!$C$99:$M$194,5,FALSE)=0,"",VLOOKUP($C36,'Control Sample Data'!$C$99:$M$194,5,FALSE)))</f>
        <v/>
      </c>
      <c r="T36" s="64" t="str">
        <f>IF(C36="","",IF(VLOOKUP($C36,'Control Sample Data'!$C$99:$M$194,6,FALSE)=0,"",VLOOKUP($C36,'Control Sample Data'!$C$99:$M$194,6,FALSE)))</f>
        <v/>
      </c>
      <c r="U36" s="64" t="str">
        <f>IF(C36="","",IF(VLOOKUP($C36,'Control Sample Data'!$C$99:$M$194,7,FALSE)=0,"",VLOOKUP($C36,'Control Sample Data'!$C$99:$M$194,7,FALSE)))</f>
        <v/>
      </c>
      <c r="V36" s="64" t="str">
        <f>IF(C36="","",IF(VLOOKUP($C36,'Control Sample Data'!$C$99:$M$194,8,FALSE)=0,"",VLOOKUP($C36,'Control Sample Data'!$C$99:$M$194,8,FALSE)))</f>
        <v/>
      </c>
      <c r="W36" s="64" t="str">
        <f>IF(C36="","",IF(VLOOKUP($C36,'Control Sample Data'!$C$99:$M$194,9,FALSE)=0,"",VLOOKUP($C36,'Control Sample Data'!$C$99:$M$194,9,FALSE)))</f>
        <v/>
      </c>
      <c r="X36" s="64" t="str">
        <f>IF(C36="","",IF(VLOOKUP($C36,'Control Sample Data'!$C$99:$M$194,10,FALSE)=0,"",VLOOKUP($C36,'Control Sample Data'!$C$99:$M$194,10,FALSE)))</f>
        <v/>
      </c>
      <c r="Y36" s="64" t="str">
        <f>IF(C36="","",IF(VLOOKUP($C36,'Control Sample Data'!$C$99:$M$194,11,FALSE)=0,"",VLOOKUP($C36,'Control Sample Data'!$C$99:$M$194,11,FALSE)))</f>
        <v/>
      </c>
    </row>
    <row r="37" spans="1:25" ht="15" customHeight="1">
      <c r="A37" s="142"/>
      <c r="B37" s="19" t="str">
        <f>IF(C16="", "",VLOOKUP(C16,'Gene Table'!B$99:D$194,2,FALSE))</f>
        <v/>
      </c>
      <c r="C37" s="96" t="str">
        <f>IF('Choose Housekeeping Genes'!C16=0,"",'Choose Housekeeping Genes'!C16)</f>
        <v/>
      </c>
      <c r="D37" s="96" t="str">
        <f>IF($C16="","",IF(VLOOKUP($C16,'Test Sample Data'!$C$99:$M$194,2,FALSE)=0,"",VLOOKUP($C16,'Test Sample Data'!$C$99:$M$194,2,FALSE)))</f>
        <v/>
      </c>
      <c r="E37" s="96" t="str">
        <f>IF($C16="","",IF(VLOOKUP($C16,'Test Sample Data'!$C$99:$M$194,3,FALSE)=0,"",VLOOKUP($C16,'Test Sample Data'!$C$99:$M$194,3,FALSE)))</f>
        <v/>
      </c>
      <c r="F37" s="64" t="str">
        <f>IF($C16="","",IF(VLOOKUP($C16,'Test Sample Data'!$C$99:$M$194,4,FALSE)=0,"",VLOOKUP($C16,'Test Sample Data'!$C$99:$M$194,4,FALSE)))</f>
        <v/>
      </c>
      <c r="G37" s="64" t="str">
        <f>IF($C16="","",IF(VLOOKUP($C16,'Test Sample Data'!$C$99:$M$194,5,FALSE)=0,"",VLOOKUP($C16,'Test Sample Data'!$C$99:$M$194,5,FALSE)))</f>
        <v/>
      </c>
      <c r="H37" s="64" t="str">
        <f>IF($C16="","",IF(VLOOKUP($C16,'Test Sample Data'!$C$99:$M$194,6,FALSE)=0,"",VLOOKUP($C16,'Test Sample Data'!$C$99:$M$194,6,FALSE)))</f>
        <v/>
      </c>
      <c r="I37" s="64" t="str">
        <f>IF($C16="","",IF(VLOOKUP($C16,'Test Sample Data'!$C$99:$M$194,7,FALSE)=0,"",VLOOKUP($C16,'Test Sample Data'!$C$99:$M$194,7,FALSE)))</f>
        <v/>
      </c>
      <c r="J37" s="64" t="str">
        <f>IF($C16="","",IF(VLOOKUP($C16,'Test Sample Data'!$C$99:$M$194,8,FALSE)=0,"",VLOOKUP($C16,'Test Sample Data'!$C$99:$M$194,8,FALSE)))</f>
        <v/>
      </c>
      <c r="K37" s="64" t="str">
        <f>IF($C16="","",IF(VLOOKUP($C16,'Test Sample Data'!$C$99:$M$194,9,FALSE)=0,"",VLOOKUP($C16,'Test Sample Data'!$C$99:$M$194,9,FALSE)))</f>
        <v/>
      </c>
      <c r="L37" s="64" t="str">
        <f>IF($C16="","",IF(VLOOKUP($C16,'Test Sample Data'!$C$99:$M$194,10,FALSE)=0,"",VLOOKUP($C16,'Test Sample Data'!$C$99:$M$194,10,FALSE)))</f>
        <v/>
      </c>
      <c r="M37" s="64" t="str">
        <f>IF($C16="","",IF(VLOOKUP($C16,'Test Sample Data'!$C$99:$M$194,11,FALSE)=0,"",VLOOKUP($C16,'Test Sample Data'!$C$99:$M$194,11,FALSE)))</f>
        <v/>
      </c>
      <c r="N37" s="93" t="str">
        <f>IF(B37=0,"",B37)</f>
        <v/>
      </c>
      <c r="O37" s="81" t="str">
        <f>IF('Choose Housekeeping Genes'!C37=0,"",'Choose Housekeeping Genes'!C37)</f>
        <v/>
      </c>
      <c r="P37" s="64" t="str">
        <f>IF(C37="","",IF(VLOOKUP($C37,'Control Sample Data'!$C$99:$M$194,2,FALSE)=0,"",VLOOKUP($C37,'Control Sample Data'!$C$99:$M$194,2,FALSE)))</f>
        <v/>
      </c>
      <c r="Q37" s="64" t="str">
        <f>IF(C37="","",IF(VLOOKUP($C37,'Control Sample Data'!$C$99:$M$194,3,FALSE)=0,"",VLOOKUP($C37,'Control Sample Data'!$C$99:$M$194,3,FALSE)))</f>
        <v/>
      </c>
      <c r="R37" s="64" t="str">
        <f>IF(C37="","",IF(VLOOKUP($C37,'Control Sample Data'!$C$99:$M$194,4,FALSE)=0,"",VLOOKUP($C37,'Control Sample Data'!$C$99:$M$194,4,FALSE)))</f>
        <v/>
      </c>
      <c r="S37" s="64" t="str">
        <f>IF(C37="","",IF(VLOOKUP($C37,'Control Sample Data'!$C$99:$M$194,5,FALSE)=0,"",VLOOKUP($C37,'Control Sample Data'!$C$99:$M$194,5,FALSE)))</f>
        <v/>
      </c>
      <c r="T37" s="64" t="str">
        <f>IF(C37="","",IF(VLOOKUP($C37,'Control Sample Data'!$C$99:$M$194,6,FALSE)=0,"",VLOOKUP($C37,'Control Sample Data'!$C$99:$M$194,6,FALSE)))</f>
        <v/>
      </c>
      <c r="U37" s="64" t="str">
        <f>IF(C37="","",IF(VLOOKUP($C37,'Control Sample Data'!$C$99:$M$194,7,FALSE)=0,"",VLOOKUP($C37,'Control Sample Data'!$C$99:$M$194,7,FALSE)))</f>
        <v/>
      </c>
      <c r="V37" s="64" t="str">
        <f>IF(C37="","",IF(VLOOKUP($C37,'Control Sample Data'!$C$99:$M$194,8,FALSE)=0,"",VLOOKUP($C37,'Control Sample Data'!$C$99:$M$194,8,FALSE)))</f>
        <v/>
      </c>
      <c r="W37" s="64" t="str">
        <f>IF(C37="","",IF(VLOOKUP($C37,'Control Sample Data'!$C$99:$M$194,9,FALSE)=0,"",VLOOKUP($C37,'Control Sample Data'!$C$99:$M$194,9,FALSE)))</f>
        <v/>
      </c>
      <c r="X37" s="64" t="str">
        <f>IF(C37="","",IF(VLOOKUP($C37,'Control Sample Data'!$C$99:$M$194,10,FALSE)=0,"",VLOOKUP($C37,'Control Sample Data'!$C$99:$M$194,10,FALSE)))</f>
        <v/>
      </c>
      <c r="Y37" s="64" t="str">
        <f>IF(C37="","",IF(VLOOKUP($C37,'Control Sample Data'!$C$99:$M$194,11,FALSE)=0,"",VLOOKUP($C37,'Control Sample Data'!$C$99:$M$194,11,FALSE)))</f>
        <v/>
      </c>
    </row>
    <row r="38" spans="1:25" ht="15" customHeight="1">
      <c r="A38" s="142"/>
      <c r="B38" s="19" t="str">
        <f>IF(C17="", "",VLOOKUP(C17,'Gene Table'!B$99:D$194,2,FALSE))</f>
        <v/>
      </c>
      <c r="C38" s="96" t="str">
        <f>IF('Choose Housekeeping Genes'!C17=0,"",'Choose Housekeeping Genes'!C17)</f>
        <v/>
      </c>
      <c r="D38" s="96" t="str">
        <f>IF($C17="","",IF(VLOOKUP($C17,'Test Sample Data'!$C$99:$M$194,2,FALSE)=0,"",VLOOKUP($C17,'Test Sample Data'!$C$99:$M$194,2,FALSE)))</f>
        <v/>
      </c>
      <c r="E38" s="96" t="str">
        <f>IF($C17="","",IF(VLOOKUP($C17,'Test Sample Data'!$C$99:$M$194,3,FALSE)=0,"",VLOOKUP($C17,'Test Sample Data'!$C$99:$M$194,3,FALSE)))</f>
        <v/>
      </c>
      <c r="F38" s="64" t="str">
        <f>IF($C17="","",IF(VLOOKUP($C17,'Test Sample Data'!$C$99:$M$194,4,FALSE)=0,"",VLOOKUP($C17,'Test Sample Data'!$C$99:$M$194,4,FALSE)))</f>
        <v/>
      </c>
      <c r="G38" s="64" t="str">
        <f>IF($C17="","",IF(VLOOKUP($C17,'Test Sample Data'!$C$99:$M$194,5,FALSE)=0,"",VLOOKUP($C17,'Test Sample Data'!$C$99:$M$194,5,FALSE)))</f>
        <v/>
      </c>
      <c r="H38" s="64" t="str">
        <f>IF($C17="","",IF(VLOOKUP($C17,'Test Sample Data'!$C$99:$M$194,6,FALSE)=0,"",VLOOKUP($C17,'Test Sample Data'!$C$99:$M$194,6,FALSE)))</f>
        <v/>
      </c>
      <c r="I38" s="64" t="str">
        <f>IF($C17="","",IF(VLOOKUP($C17,'Test Sample Data'!$C$99:$M$194,7,FALSE)=0,"",VLOOKUP($C17,'Test Sample Data'!$C$99:$M$194,7,FALSE)))</f>
        <v/>
      </c>
      <c r="J38" s="64" t="str">
        <f>IF($C17="","",IF(VLOOKUP($C17,'Test Sample Data'!$C$99:$M$194,8,FALSE)=0,"",VLOOKUP($C17,'Test Sample Data'!$C$99:$M$194,8,FALSE)))</f>
        <v/>
      </c>
      <c r="K38" s="64" t="str">
        <f>IF($C17="","",IF(VLOOKUP($C17,'Test Sample Data'!$C$99:$M$194,9,FALSE)=0,"",VLOOKUP($C17,'Test Sample Data'!$C$99:$M$194,9,FALSE)))</f>
        <v/>
      </c>
      <c r="L38" s="64" t="str">
        <f>IF($C17="","",IF(VLOOKUP($C17,'Test Sample Data'!$C$99:$M$194,10,FALSE)=0,"",VLOOKUP($C17,'Test Sample Data'!$C$99:$M$194,10,FALSE)))</f>
        <v/>
      </c>
      <c r="M38" s="64" t="str">
        <f>IF($C17="","",IF(VLOOKUP($C17,'Test Sample Data'!$C$99:$M$194,11,FALSE)=0,"",VLOOKUP($C17,'Test Sample Data'!$C$99:$M$194,11,FALSE)))</f>
        <v/>
      </c>
      <c r="N38" s="93" t="str">
        <f t="shared" ref="N38:N43" si="4">IF(B38=0,"",B38)</f>
        <v/>
      </c>
      <c r="O38" s="81" t="str">
        <f>IF('Choose Housekeeping Genes'!C38=0,"",'Choose Housekeeping Genes'!C38)</f>
        <v/>
      </c>
      <c r="P38" s="64" t="str">
        <f>IF(C38="","",IF(VLOOKUP($C38,'Control Sample Data'!$C$99:$M$194,2,FALSE)=0,"",VLOOKUP($C38,'Control Sample Data'!$C$99:$M$194,2,FALSE)))</f>
        <v/>
      </c>
      <c r="Q38" s="64" t="str">
        <f>IF(C38="","",IF(VLOOKUP($C38,'Control Sample Data'!$C$99:$M$194,3,FALSE)=0,"",VLOOKUP($C38,'Control Sample Data'!$C$99:$M$194,3,FALSE)))</f>
        <v/>
      </c>
      <c r="R38" s="64" t="str">
        <f>IF(C38="","",IF(VLOOKUP($C38,'Control Sample Data'!$C$99:$M$194,4,FALSE)=0,"",VLOOKUP($C38,'Control Sample Data'!$C$99:$M$194,4,FALSE)))</f>
        <v/>
      </c>
      <c r="S38" s="64" t="str">
        <f>IF(C38="","",IF(VLOOKUP($C38,'Control Sample Data'!$C$99:$M$194,5,FALSE)=0,"",VLOOKUP($C38,'Control Sample Data'!$C$99:$M$194,5,FALSE)))</f>
        <v/>
      </c>
      <c r="T38" s="64" t="str">
        <f>IF(C38="","",IF(VLOOKUP($C38,'Control Sample Data'!$C$99:$M$194,6,FALSE)=0,"",VLOOKUP($C38,'Control Sample Data'!$C$99:$M$194,6,FALSE)))</f>
        <v/>
      </c>
      <c r="U38" s="64" t="str">
        <f>IF(C38="","",IF(VLOOKUP($C38,'Control Sample Data'!$C$99:$M$194,7,FALSE)=0,"",VLOOKUP($C38,'Control Sample Data'!$C$99:$M$194,7,FALSE)))</f>
        <v/>
      </c>
      <c r="V38" s="64" t="str">
        <f>IF(C38="","",IF(VLOOKUP($C38,'Control Sample Data'!$C$99:$M$194,8,FALSE)=0,"",VLOOKUP($C38,'Control Sample Data'!$C$99:$M$194,8,FALSE)))</f>
        <v/>
      </c>
      <c r="W38" s="64" t="str">
        <f>IF(C38="","",IF(VLOOKUP($C38,'Control Sample Data'!$C$99:$M$194,9,FALSE)=0,"",VLOOKUP($C38,'Control Sample Data'!$C$99:$M$194,9,FALSE)))</f>
        <v/>
      </c>
      <c r="X38" s="64" t="str">
        <f>IF(C38="","",IF(VLOOKUP($C38,'Control Sample Data'!$C$99:$M$194,10,FALSE)=0,"",VLOOKUP($C38,'Control Sample Data'!$C$99:$M$194,10,FALSE)))</f>
        <v/>
      </c>
      <c r="Y38" s="64" t="str">
        <f>IF(C38="","",IF(VLOOKUP($C38,'Control Sample Data'!$C$99:$M$194,11,FALSE)=0,"",VLOOKUP($C38,'Control Sample Data'!$C$99:$M$194,11,FALSE)))</f>
        <v/>
      </c>
    </row>
    <row r="39" spans="1:25" ht="15" customHeight="1">
      <c r="A39" s="142"/>
      <c r="B39" s="19" t="str">
        <f>IF(C18="", "",VLOOKUP(C18,'Gene Table'!B$99:D$194,2,FALSE))</f>
        <v/>
      </c>
      <c r="C39" s="96" t="str">
        <f>IF('Choose Housekeeping Genes'!C18=0,"",'Choose Housekeeping Genes'!C18)</f>
        <v/>
      </c>
      <c r="D39" s="96" t="str">
        <f>IF($C18="","",IF(VLOOKUP($C18,'Test Sample Data'!$C$99:$M$194,2,FALSE)=0,"",VLOOKUP($C18,'Test Sample Data'!$C$99:$M$194,2,FALSE)))</f>
        <v/>
      </c>
      <c r="E39" s="96" t="str">
        <f>IF($C18="","",IF(VLOOKUP($C18,'Test Sample Data'!$C$99:$M$194,3,FALSE)=0,"",VLOOKUP($C18,'Test Sample Data'!$C$99:$M$194,3,FALSE)))</f>
        <v/>
      </c>
      <c r="F39" s="64" t="str">
        <f>IF($C18="","",IF(VLOOKUP($C18,'Test Sample Data'!$C$99:$M$194,4,FALSE)=0,"",VLOOKUP($C18,'Test Sample Data'!$C$99:$M$194,4,FALSE)))</f>
        <v/>
      </c>
      <c r="G39" s="64" t="str">
        <f>IF($C18="","",IF(VLOOKUP($C18,'Test Sample Data'!$C$99:$M$194,5,FALSE)=0,"",VLOOKUP($C18,'Test Sample Data'!$C$99:$M$194,5,FALSE)))</f>
        <v/>
      </c>
      <c r="H39" s="64" t="str">
        <f>IF($C18="","",IF(VLOOKUP($C18,'Test Sample Data'!$C$99:$M$194,6,FALSE)=0,"",VLOOKUP($C18,'Test Sample Data'!$C$99:$M$194,6,FALSE)))</f>
        <v/>
      </c>
      <c r="I39" s="64" t="str">
        <f>IF($C18="","",IF(VLOOKUP($C18,'Test Sample Data'!$C$99:$M$194,7,FALSE)=0,"",VLOOKUP($C18,'Test Sample Data'!$C$99:$M$194,7,FALSE)))</f>
        <v/>
      </c>
      <c r="J39" s="64" t="str">
        <f>IF($C18="","",IF(VLOOKUP($C18,'Test Sample Data'!$C$99:$M$194,8,FALSE)=0,"",VLOOKUP($C18,'Test Sample Data'!$C$99:$M$194,8,FALSE)))</f>
        <v/>
      </c>
      <c r="K39" s="64" t="str">
        <f>IF($C18="","",IF(VLOOKUP($C18,'Test Sample Data'!$C$99:$M$194,9,FALSE)=0,"",VLOOKUP($C18,'Test Sample Data'!$C$99:$M$194,9,FALSE)))</f>
        <v/>
      </c>
      <c r="L39" s="64" t="str">
        <f>IF($C18="","",IF(VLOOKUP($C18,'Test Sample Data'!$C$99:$M$194,10,FALSE)=0,"",VLOOKUP($C18,'Test Sample Data'!$C$99:$M$194,10,FALSE)))</f>
        <v/>
      </c>
      <c r="M39" s="64" t="str">
        <f>IF($C18="","",IF(VLOOKUP($C18,'Test Sample Data'!$C$99:$M$194,11,FALSE)=0,"",VLOOKUP($C18,'Test Sample Data'!$C$99:$M$194,11,FALSE)))</f>
        <v/>
      </c>
      <c r="N39" s="93" t="str">
        <f t="shared" si="4"/>
        <v/>
      </c>
      <c r="O39" s="81" t="str">
        <f>IF('Choose Housekeeping Genes'!C39=0,"",'Choose Housekeeping Genes'!C39)</f>
        <v/>
      </c>
      <c r="P39" s="64" t="str">
        <f>IF(C39="","",IF(VLOOKUP($C39,'Control Sample Data'!$C$99:$M$194,2,FALSE)=0,"",VLOOKUP($C39,'Control Sample Data'!$C$99:$M$194,2,FALSE)))</f>
        <v/>
      </c>
      <c r="Q39" s="64" t="str">
        <f>IF(C39="","",IF(VLOOKUP($C39,'Control Sample Data'!$C$99:$M$194,3,FALSE)=0,"",VLOOKUP($C39,'Control Sample Data'!$C$99:$M$194,3,FALSE)))</f>
        <v/>
      </c>
      <c r="R39" s="64" t="str">
        <f>IF(C39="","",IF(VLOOKUP($C39,'Control Sample Data'!$C$99:$M$194,4,FALSE)=0,"",VLOOKUP($C39,'Control Sample Data'!$C$99:$M$194,4,FALSE)))</f>
        <v/>
      </c>
      <c r="S39" s="64" t="str">
        <f>IF(C39="","",IF(VLOOKUP($C39,'Control Sample Data'!$C$99:$M$194,5,FALSE)=0,"",VLOOKUP($C39,'Control Sample Data'!$C$99:$M$194,5,FALSE)))</f>
        <v/>
      </c>
      <c r="T39" s="64" t="str">
        <f>IF(C39="","",IF(VLOOKUP($C39,'Control Sample Data'!$C$99:$M$194,6,FALSE)=0,"",VLOOKUP($C39,'Control Sample Data'!$C$99:$M$194,6,FALSE)))</f>
        <v/>
      </c>
      <c r="U39" s="64" t="str">
        <f>IF(C39="","",IF(VLOOKUP($C39,'Control Sample Data'!$C$99:$M$194,7,FALSE)=0,"",VLOOKUP($C39,'Control Sample Data'!$C$99:$M$194,7,FALSE)))</f>
        <v/>
      </c>
      <c r="V39" s="64" t="str">
        <f>IF(C39="","",IF(VLOOKUP($C39,'Control Sample Data'!$C$99:$M$194,8,FALSE)=0,"",VLOOKUP($C39,'Control Sample Data'!$C$99:$M$194,8,FALSE)))</f>
        <v/>
      </c>
      <c r="W39" s="64" t="str">
        <f>IF(C39="","",IF(VLOOKUP($C39,'Control Sample Data'!$C$99:$M$194,9,FALSE)=0,"",VLOOKUP($C39,'Control Sample Data'!$C$99:$M$194,9,FALSE)))</f>
        <v/>
      </c>
      <c r="X39" s="64" t="str">
        <f>IF(C39="","",IF(VLOOKUP($C39,'Control Sample Data'!$C$99:$M$194,10,FALSE)=0,"",VLOOKUP($C39,'Control Sample Data'!$C$99:$M$194,10,FALSE)))</f>
        <v/>
      </c>
      <c r="Y39" s="64" t="str">
        <f>IF(C39="","",IF(VLOOKUP($C39,'Control Sample Data'!$C$99:$M$194,11,FALSE)=0,"",VLOOKUP($C39,'Control Sample Data'!$C$99:$M$194,11,FALSE)))</f>
        <v/>
      </c>
    </row>
    <row r="40" spans="1:25" ht="15" customHeight="1">
      <c r="A40" s="142"/>
      <c r="B40" s="19" t="str">
        <f>IF(C19="", "",VLOOKUP(C19,'Gene Table'!B$99:D$194,2,FALSE))</f>
        <v/>
      </c>
      <c r="C40" s="96" t="str">
        <f>IF('Choose Housekeeping Genes'!C19=0,"",'Choose Housekeeping Genes'!C19)</f>
        <v/>
      </c>
      <c r="D40" s="96" t="str">
        <f>IF($C19="","",IF(VLOOKUP($C19,'Test Sample Data'!$C$99:$M$194,2,FALSE)=0,"",VLOOKUP($C19,'Test Sample Data'!$C$99:$M$194,2,FALSE)))</f>
        <v/>
      </c>
      <c r="E40" s="96" t="str">
        <f>IF($C19="","",IF(VLOOKUP($C19,'Test Sample Data'!$C$99:$M$194,3,FALSE)=0,"",VLOOKUP($C19,'Test Sample Data'!$C$99:$M$194,3,FALSE)))</f>
        <v/>
      </c>
      <c r="F40" s="64" t="str">
        <f>IF($C19="","",IF(VLOOKUP($C19,'Test Sample Data'!$C$99:$M$194,4,FALSE)=0,"",VLOOKUP($C19,'Test Sample Data'!$C$99:$M$194,4,FALSE)))</f>
        <v/>
      </c>
      <c r="G40" s="64" t="str">
        <f>IF($C19="","",IF(VLOOKUP($C19,'Test Sample Data'!$C$99:$M$194,5,FALSE)=0,"",VLOOKUP($C19,'Test Sample Data'!$C$99:$M$194,5,FALSE)))</f>
        <v/>
      </c>
      <c r="H40" s="64" t="str">
        <f>IF($C19="","",IF(VLOOKUP($C19,'Test Sample Data'!$C$99:$M$194,6,FALSE)=0,"",VLOOKUP($C19,'Test Sample Data'!$C$99:$M$194,6,FALSE)))</f>
        <v/>
      </c>
      <c r="I40" s="64" t="str">
        <f>IF($C19="","",IF(VLOOKUP($C19,'Test Sample Data'!$C$99:$M$194,7,FALSE)=0,"",VLOOKUP($C19,'Test Sample Data'!$C$99:$M$194,7,FALSE)))</f>
        <v/>
      </c>
      <c r="J40" s="64" t="str">
        <f>IF($C19="","",IF(VLOOKUP($C19,'Test Sample Data'!$C$99:$M$194,8,FALSE)=0,"",VLOOKUP($C19,'Test Sample Data'!$C$99:$M$194,8,FALSE)))</f>
        <v/>
      </c>
      <c r="K40" s="64" t="str">
        <f>IF($C19="","",IF(VLOOKUP($C19,'Test Sample Data'!$C$99:$M$194,9,FALSE)=0,"",VLOOKUP($C19,'Test Sample Data'!$C$99:$M$194,9,FALSE)))</f>
        <v/>
      </c>
      <c r="L40" s="64" t="str">
        <f>IF($C19="","",IF(VLOOKUP($C19,'Test Sample Data'!$C$99:$M$194,10,FALSE)=0,"",VLOOKUP($C19,'Test Sample Data'!$C$99:$M$194,10,FALSE)))</f>
        <v/>
      </c>
      <c r="M40" s="64" t="str">
        <f>IF($C19="","",IF(VLOOKUP($C19,'Test Sample Data'!$C$99:$M$194,11,FALSE)=0,"",VLOOKUP($C19,'Test Sample Data'!$C$99:$M$194,11,FALSE)))</f>
        <v/>
      </c>
      <c r="N40" s="93" t="str">
        <f t="shared" si="4"/>
        <v/>
      </c>
      <c r="O40" s="81" t="str">
        <f>IF('Choose Housekeeping Genes'!C40=0,"",'Choose Housekeeping Genes'!C40)</f>
        <v/>
      </c>
      <c r="P40" s="64" t="str">
        <f>IF(C40="","",IF(VLOOKUP($C40,'Control Sample Data'!$C$99:$M$194,2,FALSE)=0,"",VLOOKUP($C40,'Control Sample Data'!$C$99:$M$194,2,FALSE)))</f>
        <v/>
      </c>
      <c r="Q40" s="64" t="str">
        <f>IF(C40="","",IF(VLOOKUP($C40,'Control Sample Data'!$C$99:$M$194,3,FALSE)=0,"",VLOOKUP($C40,'Control Sample Data'!$C$99:$M$194,3,FALSE)))</f>
        <v/>
      </c>
      <c r="R40" s="64" t="str">
        <f>IF(C40="","",IF(VLOOKUP($C40,'Control Sample Data'!$C$99:$M$194,4,FALSE)=0,"",VLOOKUP($C40,'Control Sample Data'!$C$99:$M$194,4,FALSE)))</f>
        <v/>
      </c>
      <c r="S40" s="64" t="str">
        <f>IF(C40="","",IF(VLOOKUP($C40,'Control Sample Data'!$C$99:$M$194,5,FALSE)=0,"",VLOOKUP($C40,'Control Sample Data'!$C$99:$M$194,5,FALSE)))</f>
        <v/>
      </c>
      <c r="T40" s="64" t="str">
        <f>IF(C40="","",IF(VLOOKUP($C40,'Control Sample Data'!$C$99:$M$194,6,FALSE)=0,"",VLOOKUP($C40,'Control Sample Data'!$C$99:$M$194,6,FALSE)))</f>
        <v/>
      </c>
      <c r="U40" s="64" t="str">
        <f>IF(C40="","",IF(VLOOKUP($C40,'Control Sample Data'!$C$99:$M$194,7,FALSE)=0,"",VLOOKUP($C40,'Control Sample Data'!$C$99:$M$194,7,FALSE)))</f>
        <v/>
      </c>
      <c r="V40" s="64" t="str">
        <f>IF(C40="","",IF(VLOOKUP($C40,'Control Sample Data'!$C$99:$M$194,8,FALSE)=0,"",VLOOKUP($C40,'Control Sample Data'!$C$99:$M$194,8,FALSE)))</f>
        <v/>
      </c>
      <c r="W40" s="64" t="str">
        <f>IF(C40="","",IF(VLOOKUP($C40,'Control Sample Data'!$C$99:$M$194,9,FALSE)=0,"",VLOOKUP($C40,'Control Sample Data'!$C$99:$M$194,9,FALSE)))</f>
        <v/>
      </c>
      <c r="X40" s="64" t="str">
        <f>IF(C40="","",IF(VLOOKUP($C40,'Control Sample Data'!$C$99:$M$194,10,FALSE)=0,"",VLOOKUP($C40,'Control Sample Data'!$C$99:$M$194,10,FALSE)))</f>
        <v/>
      </c>
      <c r="Y40" s="64" t="str">
        <f>IF(C40="","",IF(VLOOKUP($C40,'Control Sample Data'!$C$99:$M$194,11,FALSE)=0,"",VLOOKUP($C40,'Control Sample Data'!$C$99:$M$194,11,FALSE)))</f>
        <v/>
      </c>
    </row>
    <row r="41" spans="1:25" ht="15" customHeight="1">
      <c r="A41" s="142"/>
      <c r="B41" s="19" t="str">
        <f>IF(C20="", "",VLOOKUP(C20,'Gene Table'!B$99:D$194,2,FALSE))</f>
        <v/>
      </c>
      <c r="C41" s="96" t="str">
        <f>IF('Choose Housekeeping Genes'!C20=0,"",'Choose Housekeeping Genes'!C20)</f>
        <v/>
      </c>
      <c r="D41" s="96" t="str">
        <f>IF($C20="","",IF(VLOOKUP($C20,'Test Sample Data'!$C$99:$M$194,2,FALSE)=0,"",VLOOKUP($C20,'Test Sample Data'!$C$99:$M$194,2,FALSE)))</f>
        <v/>
      </c>
      <c r="E41" s="96" t="str">
        <f>IF($C20="","",IF(VLOOKUP($C20,'Test Sample Data'!$C$99:$M$194,3,FALSE)=0,"",VLOOKUP($C20,'Test Sample Data'!$C$99:$M$194,3,FALSE)))</f>
        <v/>
      </c>
      <c r="F41" s="64" t="str">
        <f>IF($C20="","",IF(VLOOKUP($C20,'Test Sample Data'!$C$99:$M$194,4,FALSE)=0,"",VLOOKUP($C20,'Test Sample Data'!$C$99:$M$194,4,FALSE)))</f>
        <v/>
      </c>
      <c r="G41" s="64" t="str">
        <f>IF($C20="","",IF(VLOOKUP($C20,'Test Sample Data'!$C$99:$M$194,5,FALSE)=0,"",VLOOKUP($C20,'Test Sample Data'!$C$99:$M$194,5,FALSE)))</f>
        <v/>
      </c>
      <c r="H41" s="64" t="str">
        <f>IF($C20="","",IF(VLOOKUP($C20,'Test Sample Data'!$C$99:$M$194,6,FALSE)=0,"",VLOOKUP($C20,'Test Sample Data'!$C$99:$M$194,6,FALSE)))</f>
        <v/>
      </c>
      <c r="I41" s="64" t="str">
        <f>IF($C20="","",IF(VLOOKUP($C20,'Test Sample Data'!$C$99:$M$194,7,FALSE)=0,"",VLOOKUP($C20,'Test Sample Data'!$C$99:$M$194,7,FALSE)))</f>
        <v/>
      </c>
      <c r="J41" s="64" t="str">
        <f>IF($C20="","",IF(VLOOKUP($C20,'Test Sample Data'!$C$99:$M$194,8,FALSE)=0,"",VLOOKUP($C20,'Test Sample Data'!$C$99:$M$194,8,FALSE)))</f>
        <v/>
      </c>
      <c r="K41" s="64" t="str">
        <f>IF($C20="","",IF(VLOOKUP($C20,'Test Sample Data'!$C$99:$M$194,9,FALSE)=0,"",VLOOKUP($C20,'Test Sample Data'!$C$99:$M$194,9,FALSE)))</f>
        <v/>
      </c>
      <c r="L41" s="64" t="str">
        <f>IF($C20="","",IF(VLOOKUP($C20,'Test Sample Data'!$C$99:$M$194,10,FALSE)=0,"",VLOOKUP($C20,'Test Sample Data'!$C$99:$M$194,10,FALSE)))</f>
        <v/>
      </c>
      <c r="M41" s="64" t="str">
        <f>IF($C20="","",IF(VLOOKUP($C20,'Test Sample Data'!$C$99:$M$194,11,FALSE)=0,"",VLOOKUP($C20,'Test Sample Data'!$C$99:$M$194,11,FALSE)))</f>
        <v/>
      </c>
      <c r="N41" s="93" t="str">
        <f t="shared" si="4"/>
        <v/>
      </c>
      <c r="O41" s="81" t="str">
        <f>IF('Choose Housekeeping Genes'!C41=0,"",'Choose Housekeeping Genes'!C41)</f>
        <v/>
      </c>
      <c r="P41" s="64" t="str">
        <f>IF(C41="","",IF(VLOOKUP($C41,'Control Sample Data'!$C$99:$M$194,2,FALSE)=0,"",VLOOKUP($C41,'Control Sample Data'!$C$99:$M$194,2,FALSE)))</f>
        <v/>
      </c>
      <c r="Q41" s="64" t="str">
        <f>IF(C41="","",IF(VLOOKUP($C41,'Control Sample Data'!$C$99:$M$194,3,FALSE)=0,"",VLOOKUP($C41,'Control Sample Data'!$C$99:$M$194,3,FALSE)))</f>
        <v/>
      </c>
      <c r="R41" s="64" t="str">
        <f>IF(C41="","",IF(VLOOKUP($C41,'Control Sample Data'!$C$99:$M$194,4,FALSE)=0,"",VLOOKUP($C41,'Control Sample Data'!$C$99:$M$194,4,FALSE)))</f>
        <v/>
      </c>
      <c r="S41" s="64" t="str">
        <f>IF(C41="","",IF(VLOOKUP($C41,'Control Sample Data'!$C$99:$M$194,5,FALSE)=0,"",VLOOKUP($C41,'Control Sample Data'!$C$99:$M$194,5,FALSE)))</f>
        <v/>
      </c>
      <c r="T41" s="64" t="str">
        <f>IF(C41="","",IF(VLOOKUP($C41,'Control Sample Data'!$C$99:$M$194,6,FALSE)=0,"",VLOOKUP($C41,'Control Sample Data'!$C$99:$M$194,6,FALSE)))</f>
        <v/>
      </c>
      <c r="U41" s="64" t="str">
        <f>IF(C41="","",IF(VLOOKUP($C41,'Control Sample Data'!$C$99:$M$194,7,FALSE)=0,"",VLOOKUP($C41,'Control Sample Data'!$C$99:$M$194,7,FALSE)))</f>
        <v/>
      </c>
      <c r="V41" s="64" t="str">
        <f>IF(C41="","",IF(VLOOKUP($C41,'Control Sample Data'!$C$99:$M$194,8,FALSE)=0,"",VLOOKUP($C41,'Control Sample Data'!$C$99:$M$194,8,FALSE)))</f>
        <v/>
      </c>
      <c r="W41" s="64" t="str">
        <f>IF(C41="","",IF(VLOOKUP($C41,'Control Sample Data'!$C$99:$M$194,9,FALSE)=0,"",VLOOKUP($C41,'Control Sample Data'!$C$99:$M$194,9,FALSE)))</f>
        <v/>
      </c>
      <c r="X41" s="64" t="str">
        <f>IF(C41="","",IF(VLOOKUP($C41,'Control Sample Data'!$C$99:$M$194,10,FALSE)=0,"",VLOOKUP($C41,'Control Sample Data'!$C$99:$M$194,10,FALSE)))</f>
        <v/>
      </c>
      <c r="Y41" s="64" t="str">
        <f>IF(C41="","",IF(VLOOKUP($C41,'Control Sample Data'!$C$99:$M$194,11,FALSE)=0,"",VLOOKUP($C41,'Control Sample Data'!$C$99:$M$194,11,FALSE)))</f>
        <v/>
      </c>
    </row>
    <row r="42" spans="1:25" ht="15" customHeight="1">
      <c r="A42" s="142"/>
      <c r="B42" s="19" t="str">
        <f>IF(C21="", "",VLOOKUP(C21,'Gene Table'!B$99:D$194,2,FALSE))</f>
        <v/>
      </c>
      <c r="C42" s="96" t="str">
        <f>IF('Choose Housekeeping Genes'!C21=0,"",'Choose Housekeeping Genes'!C21)</f>
        <v/>
      </c>
      <c r="D42" s="96" t="str">
        <f>IF($C21="","",IF(VLOOKUP($C21,'Test Sample Data'!$C$99:$M$194,2,FALSE)=0,"",VLOOKUP($C21,'Test Sample Data'!$C$99:$M$194,2,FALSE)))</f>
        <v/>
      </c>
      <c r="E42" s="96" t="str">
        <f>IF($C21="","",IF(VLOOKUP($C21,'Test Sample Data'!$C$99:$M$194,3,FALSE)=0,"",VLOOKUP($C21,'Test Sample Data'!$C$99:$M$194,3,FALSE)))</f>
        <v/>
      </c>
      <c r="F42" s="64" t="str">
        <f>IF($C21="","",IF(VLOOKUP($C21,'Test Sample Data'!$C$99:$M$194,4,FALSE)=0,"",VLOOKUP($C21,'Test Sample Data'!$C$99:$M$194,4,FALSE)))</f>
        <v/>
      </c>
      <c r="G42" s="64" t="str">
        <f>IF($C21="","",IF(VLOOKUP($C21,'Test Sample Data'!$C$99:$M$194,5,FALSE)=0,"",VLOOKUP($C21,'Test Sample Data'!$C$99:$M$194,5,FALSE)))</f>
        <v/>
      </c>
      <c r="H42" s="64" t="str">
        <f>IF($C21="","",IF(VLOOKUP($C21,'Test Sample Data'!$C$99:$M$194,6,FALSE)=0,"",VLOOKUP($C21,'Test Sample Data'!$C$99:$M$194,6,FALSE)))</f>
        <v/>
      </c>
      <c r="I42" s="64" t="str">
        <f>IF($C21="","",IF(VLOOKUP($C21,'Test Sample Data'!$C$99:$M$194,7,FALSE)=0,"",VLOOKUP($C21,'Test Sample Data'!$C$99:$M$194,7,FALSE)))</f>
        <v/>
      </c>
      <c r="J42" s="64" t="str">
        <f>IF($C21="","",IF(VLOOKUP($C21,'Test Sample Data'!$C$99:$M$194,8,FALSE)=0,"",VLOOKUP($C21,'Test Sample Data'!$C$99:$M$194,8,FALSE)))</f>
        <v/>
      </c>
      <c r="K42" s="64" t="str">
        <f>IF($C21="","",IF(VLOOKUP($C21,'Test Sample Data'!$C$99:$M$194,9,FALSE)=0,"",VLOOKUP($C21,'Test Sample Data'!$C$99:$M$194,9,FALSE)))</f>
        <v/>
      </c>
      <c r="L42" s="64" t="str">
        <f>IF($C21="","",IF(VLOOKUP($C21,'Test Sample Data'!$C$99:$M$194,10,FALSE)=0,"",VLOOKUP($C21,'Test Sample Data'!$C$99:$M$194,10,FALSE)))</f>
        <v/>
      </c>
      <c r="M42" s="64" t="str">
        <f>IF($C21="","",IF(VLOOKUP($C21,'Test Sample Data'!$C$99:$M$194,11,FALSE)=0,"",VLOOKUP($C21,'Test Sample Data'!$C$99:$M$194,11,FALSE)))</f>
        <v/>
      </c>
      <c r="N42" s="93" t="str">
        <f t="shared" si="4"/>
        <v/>
      </c>
      <c r="O42" s="81" t="str">
        <f>IF('Choose Housekeeping Genes'!C42=0,"",'Choose Housekeeping Genes'!C42)</f>
        <v/>
      </c>
      <c r="P42" s="64" t="str">
        <f>IF(C42="","",IF(VLOOKUP($C42,'Control Sample Data'!$C$99:$M$194,2,FALSE)=0,"",VLOOKUP($C42,'Control Sample Data'!$C$99:$M$194,2,FALSE)))</f>
        <v/>
      </c>
      <c r="Q42" s="64" t="str">
        <f>IF(C42="","",IF(VLOOKUP($C42,'Control Sample Data'!$C$99:$M$194,3,FALSE)=0,"",VLOOKUP($C42,'Control Sample Data'!$C$99:$M$194,3,FALSE)))</f>
        <v/>
      </c>
      <c r="R42" s="64" t="str">
        <f>IF(C42="","",IF(VLOOKUP($C42,'Control Sample Data'!$C$99:$M$194,4,FALSE)=0,"",VLOOKUP($C42,'Control Sample Data'!$C$99:$M$194,4,FALSE)))</f>
        <v/>
      </c>
      <c r="S42" s="64" t="str">
        <f>IF(C42="","",IF(VLOOKUP($C42,'Control Sample Data'!$C$99:$M$194,5,FALSE)=0,"",VLOOKUP($C42,'Control Sample Data'!$C$99:$M$194,5,FALSE)))</f>
        <v/>
      </c>
      <c r="T42" s="64" t="str">
        <f>IF(C42="","",IF(VLOOKUP($C42,'Control Sample Data'!$C$99:$M$194,6,FALSE)=0,"",VLOOKUP($C42,'Control Sample Data'!$C$99:$M$194,6,FALSE)))</f>
        <v/>
      </c>
      <c r="U42" s="64" t="str">
        <f>IF(C42="","",IF(VLOOKUP($C42,'Control Sample Data'!$C$99:$M$194,7,FALSE)=0,"",VLOOKUP($C42,'Control Sample Data'!$C$99:$M$194,7,FALSE)))</f>
        <v/>
      </c>
      <c r="V42" s="64" t="str">
        <f>IF(C42="","",IF(VLOOKUP($C42,'Control Sample Data'!$C$99:$M$194,8,FALSE)=0,"",VLOOKUP($C42,'Control Sample Data'!$C$99:$M$194,8,FALSE)))</f>
        <v/>
      </c>
      <c r="W42" s="64" t="str">
        <f>IF(C42="","",IF(VLOOKUP($C42,'Control Sample Data'!$C$99:$M$194,9,FALSE)=0,"",VLOOKUP($C42,'Control Sample Data'!$C$99:$M$194,9,FALSE)))</f>
        <v/>
      </c>
      <c r="X42" s="64" t="str">
        <f>IF(C42="","",IF(VLOOKUP($C42,'Control Sample Data'!$C$99:$M$194,10,FALSE)=0,"",VLOOKUP($C42,'Control Sample Data'!$C$99:$M$194,10,FALSE)))</f>
        <v/>
      </c>
      <c r="Y42" s="64" t="str">
        <f>IF(C42="","",IF(VLOOKUP($C42,'Control Sample Data'!$C$99:$M$194,11,FALSE)=0,"",VLOOKUP($C42,'Control Sample Data'!$C$99:$M$194,11,FALSE)))</f>
        <v/>
      </c>
    </row>
    <row r="43" spans="1:25" ht="15" customHeight="1">
      <c r="A43" s="142"/>
      <c r="B43" s="19" t="str">
        <f>IF(C22="", "",VLOOKUP(C22,'Gene Table'!B$99:D$194,2,FALSE))</f>
        <v/>
      </c>
      <c r="C43" s="96" t="str">
        <f>IF('Choose Housekeeping Genes'!C22=0,"",'Choose Housekeeping Genes'!C22)</f>
        <v/>
      </c>
      <c r="D43" s="96" t="str">
        <f>IF($C22="","",IF(VLOOKUP($C22,'Test Sample Data'!$C$99:$M$194,2,FALSE)=0,"",VLOOKUP($C22,'Test Sample Data'!$C$99:$M$194,2,FALSE)))</f>
        <v/>
      </c>
      <c r="E43" s="96" t="str">
        <f>IF($C22="","",IF(VLOOKUP($C22,'Test Sample Data'!$C$99:$M$194,3,FALSE)=0,"",VLOOKUP($C22,'Test Sample Data'!$C$99:$M$194,3,FALSE)))</f>
        <v/>
      </c>
      <c r="F43" s="94" t="str">
        <f>IF($C22="","",IF(VLOOKUP($C22,'Test Sample Data'!$C$99:$M$194,4,FALSE)=0,"",VLOOKUP($C22,'Test Sample Data'!$C$99:$M$194,4,FALSE)))</f>
        <v/>
      </c>
      <c r="G43" s="94" t="str">
        <f>IF($C22="","",IF(VLOOKUP($C22,'Test Sample Data'!$C$99:$M$194,5,FALSE)=0,"",VLOOKUP($C22,'Test Sample Data'!$C$99:$M$194,5,FALSE)))</f>
        <v/>
      </c>
      <c r="H43" s="94" t="str">
        <f>IF($C22="","",IF(VLOOKUP($C22,'Test Sample Data'!$C$99:$M$194,6,FALSE)=0,"",VLOOKUP($C22,'Test Sample Data'!$C$99:$M$194,6,FALSE)))</f>
        <v/>
      </c>
      <c r="I43" s="94" t="str">
        <f>IF($C22="","",IF(VLOOKUP($C22,'Test Sample Data'!$C$99:$M$194,7,FALSE)=0,"",VLOOKUP($C22,'Test Sample Data'!$C$99:$M$194,7,FALSE)))</f>
        <v/>
      </c>
      <c r="J43" s="94" t="str">
        <f>IF($C22="","",IF(VLOOKUP($C22,'Test Sample Data'!$C$99:$M$194,8,FALSE)=0,"",VLOOKUP($C22,'Test Sample Data'!$C$99:$M$194,8,FALSE)))</f>
        <v/>
      </c>
      <c r="K43" s="94" t="str">
        <f>IF($C22="","",IF(VLOOKUP($C22,'Test Sample Data'!$C$99:$M$194,9,FALSE)=0,"",VLOOKUP($C22,'Test Sample Data'!$C$99:$M$194,9,FALSE)))</f>
        <v/>
      </c>
      <c r="L43" s="94" t="str">
        <f>IF($C22="","",IF(VLOOKUP($C22,'Test Sample Data'!$C$99:$M$194,10,FALSE)=0,"",VLOOKUP($C22,'Test Sample Data'!$C$99:$M$194,10,FALSE)))</f>
        <v/>
      </c>
      <c r="M43" s="64" t="str">
        <f>IF($C22="","",IF(VLOOKUP($C22,'Test Sample Data'!$C$99:$M$194,11,FALSE)=0,"",VLOOKUP($C22,'Test Sample Data'!$C$99:$M$194,11,FALSE)))</f>
        <v/>
      </c>
      <c r="N43" s="93" t="str">
        <f t="shared" si="4"/>
        <v/>
      </c>
      <c r="O43" s="81" t="str">
        <f>IF('Choose Housekeeping Genes'!C43=0,"",'Choose Housekeeping Genes'!C43)</f>
        <v/>
      </c>
      <c r="P43" s="64" t="str">
        <f>IF(C43="","",IF(VLOOKUP($C43,'Control Sample Data'!$C$99:$M$194,2,FALSE)=0,"",VLOOKUP($C43,'Control Sample Data'!$C$99:$M$194,2,FALSE)))</f>
        <v/>
      </c>
      <c r="Q43" s="64" t="str">
        <f>IF(C43="","",IF(VLOOKUP($C43,'Control Sample Data'!$C$99:$M$194,3,FALSE)=0,"",VLOOKUP($C43,'Control Sample Data'!$C$99:$M$194,3,FALSE)))</f>
        <v/>
      </c>
      <c r="R43" s="64" t="str">
        <f>IF(C43="","",IF(VLOOKUP($C43,'Control Sample Data'!$C$99:$M$194,4,FALSE)=0,"",VLOOKUP($C43,'Control Sample Data'!$C$99:$M$194,4,FALSE)))</f>
        <v/>
      </c>
      <c r="S43" s="64" t="str">
        <f>IF(C43="","",IF(VLOOKUP($C43,'Control Sample Data'!$C$99:$M$194,5,FALSE)=0,"",VLOOKUP($C43,'Control Sample Data'!$C$99:$M$194,5,FALSE)))</f>
        <v/>
      </c>
      <c r="T43" s="64" t="str">
        <f>IF(C43="","",IF(VLOOKUP($C43,'Control Sample Data'!$C$99:$M$194,6,FALSE)=0,"",VLOOKUP($C43,'Control Sample Data'!$C$99:$M$194,6,FALSE)))</f>
        <v/>
      </c>
      <c r="U43" s="64" t="str">
        <f>IF(C43="","",IF(VLOOKUP($C43,'Control Sample Data'!$C$99:$M$194,7,FALSE)=0,"",VLOOKUP($C43,'Control Sample Data'!$C$99:$M$194,7,FALSE)))</f>
        <v/>
      </c>
      <c r="V43" s="64" t="str">
        <f>IF(C43="","",IF(VLOOKUP($C43,'Control Sample Data'!$C$99:$M$194,8,FALSE)=0,"",VLOOKUP($C43,'Control Sample Data'!$C$99:$M$194,8,FALSE)))</f>
        <v/>
      </c>
      <c r="W43" s="64" t="str">
        <f>IF(C43="","",IF(VLOOKUP($C43,'Control Sample Data'!$C$99:$M$194,9,FALSE)=0,"",VLOOKUP($C43,'Control Sample Data'!$C$99:$M$194,9,FALSE)))</f>
        <v/>
      </c>
      <c r="X43" s="64" t="str">
        <f>IF(C43="","",IF(VLOOKUP($C43,'Control Sample Data'!$C$99:$M$194,10,FALSE)=0,"",VLOOKUP($C43,'Control Sample Data'!$C$99:$M$194,10,FALSE)))</f>
        <v/>
      </c>
      <c r="Y43" s="64" t="str">
        <f>IF(C43="","",IF(VLOOKUP($C43,'Control Sample Data'!$C$99:$M$194,11,FALSE)=0,"",VLOOKUP($C43,'Control Sample Data'!$C$99:$M$194,11,FALSE)))</f>
        <v/>
      </c>
    </row>
    <row r="44" spans="1:25" ht="15" customHeight="1" thickBot="1">
      <c r="A44" s="142"/>
      <c r="B44" s="143" t="s">
        <v>1810</v>
      </c>
      <c r="C44" s="144"/>
      <c r="D44" s="105">
        <f>IF(ISERROR(AVERAGE(D24:D43)),"",AVERAGE(D24:D43))</f>
        <v>23.995000000000001</v>
      </c>
      <c r="E44" s="105">
        <f t="shared" ref="E44:M44" si="5">IF(ISERROR(AVERAGE(E24:E43)),"",AVERAGE(E24:E43))</f>
        <v>24.11</v>
      </c>
      <c r="F44" s="105">
        <f t="shared" si="5"/>
        <v>24.111666666666668</v>
      </c>
      <c r="G44" s="105" t="str">
        <f t="shared" si="5"/>
        <v/>
      </c>
      <c r="H44" s="105" t="str">
        <f t="shared" si="5"/>
        <v/>
      </c>
      <c r="I44" s="105" t="str">
        <f t="shared" si="5"/>
        <v/>
      </c>
      <c r="J44" s="105" t="str">
        <f t="shared" si="5"/>
        <v/>
      </c>
      <c r="K44" s="105" t="str">
        <f t="shared" si="5"/>
        <v/>
      </c>
      <c r="L44" s="105" t="str">
        <f t="shared" si="5"/>
        <v/>
      </c>
      <c r="M44" s="106" t="str">
        <f t="shared" si="5"/>
        <v/>
      </c>
      <c r="N44" s="143" t="s">
        <v>1810</v>
      </c>
      <c r="O44" s="144"/>
      <c r="P44" s="105">
        <f>IF(ISERROR(AVERAGE(P24:P43)),"",AVERAGE(P24:P43))</f>
        <v>23.776666666666667</v>
      </c>
      <c r="Q44" s="105">
        <f t="shared" ref="Q44:Y44" si="6">IF(ISERROR(AVERAGE(Q24:Q43)),"",AVERAGE(Q24:Q43))</f>
        <v>24.408333333333331</v>
      </c>
      <c r="R44" s="105">
        <f t="shared" si="6"/>
        <v>25.071666666666669</v>
      </c>
      <c r="S44" s="105" t="str">
        <f t="shared" si="6"/>
        <v/>
      </c>
      <c r="T44" s="105" t="str">
        <f t="shared" si="6"/>
        <v/>
      </c>
      <c r="U44" s="105" t="str">
        <f t="shared" si="6"/>
        <v/>
      </c>
      <c r="V44" s="105" t="str">
        <f t="shared" si="6"/>
        <v/>
      </c>
      <c r="W44" s="105" t="str">
        <f t="shared" si="6"/>
        <v/>
      </c>
      <c r="X44" s="105" t="str">
        <f t="shared" si="6"/>
        <v/>
      </c>
      <c r="Y44" s="106" t="str">
        <f t="shared" si="6"/>
        <v/>
      </c>
    </row>
    <row r="120" spans="1:1" ht="15" customHeight="1">
      <c r="A120" s="51"/>
    </row>
    <row r="121" spans="1:1" ht="15" customHeight="1">
      <c r="A121" s="51"/>
    </row>
    <row r="122" spans="1:1" ht="15" customHeight="1">
      <c r="A122" s="51"/>
    </row>
    <row r="123" spans="1:1" ht="15" customHeight="1">
      <c r="A123" s="51"/>
    </row>
    <row r="124" spans="1:1" ht="15" customHeight="1">
      <c r="A124" s="51"/>
    </row>
    <row r="125" spans="1:1" ht="15" customHeight="1">
      <c r="A125" s="51"/>
    </row>
    <row r="126" spans="1:1" ht="15" customHeight="1">
      <c r="A126" s="51"/>
    </row>
    <row r="127" spans="1:1" ht="15" customHeight="1">
      <c r="A127" s="51"/>
    </row>
    <row r="128" spans="1:1" ht="15" customHeight="1">
      <c r="A128" s="51"/>
    </row>
    <row r="129" spans="1:1" ht="15" customHeight="1">
      <c r="A129" s="51"/>
    </row>
    <row r="130" spans="1:1" ht="15" customHeight="1">
      <c r="A130" s="51"/>
    </row>
    <row r="131" spans="1:1" ht="15" customHeight="1">
      <c r="A131" s="51"/>
    </row>
  </sheetData>
  <mergeCells count="13">
    <mergeCell ref="P1:Y1"/>
    <mergeCell ref="O1:O2"/>
    <mergeCell ref="D1:M1"/>
    <mergeCell ref="N1:N2"/>
    <mergeCell ref="A24:A44"/>
    <mergeCell ref="A1:A2"/>
    <mergeCell ref="A3:A23"/>
    <mergeCell ref="N23:O23"/>
    <mergeCell ref="B44:C44"/>
    <mergeCell ref="N44:O44"/>
    <mergeCell ref="B1:B2"/>
    <mergeCell ref="C1:C2"/>
    <mergeCell ref="B23:C23"/>
  </mergeCells>
  <phoneticPr fontId="5"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R69"/>
  <sheetViews>
    <sheetView zoomScale="132" zoomScaleNormal="100" workbookViewId="0">
      <pane ySplit="2" topLeftCell="A3" activePane="bottomLeft" state="frozen"/>
      <selection pane="bottomLeft" activeCell="B69" sqref="B69:K69"/>
    </sheetView>
  </sheetViews>
  <sheetFormatPr defaultRowHeight="15" customHeight="1"/>
  <cols>
    <col min="1" max="1" width="26.42578125" customWidth="1"/>
    <col min="3" max="11" width="7.7109375" customWidth="1"/>
    <col min="12" max="13" width="14.7109375" customWidth="1"/>
  </cols>
  <sheetData>
    <row r="1" spans="1:18" ht="15" customHeight="1">
      <c r="A1" s="158" t="s">
        <v>342</v>
      </c>
      <c r="B1" s="151"/>
      <c r="C1" s="151"/>
      <c r="D1" s="151"/>
      <c r="E1" s="151"/>
      <c r="F1" s="151"/>
      <c r="G1" s="151"/>
      <c r="H1" s="152"/>
      <c r="I1" s="132" t="s">
        <v>1884</v>
      </c>
      <c r="J1" s="154"/>
      <c r="K1" s="154"/>
      <c r="L1" s="153" t="str">
        <f>Results!F2</f>
        <v>Test Sample</v>
      </c>
      <c r="M1" s="133"/>
    </row>
    <row r="2" spans="1:18" s="3" customFormat="1" ht="15" customHeight="1">
      <c r="A2" s="134" t="s">
        <v>347</v>
      </c>
      <c r="B2" s="135"/>
      <c r="C2" s="135" t="str">
        <f>'Gene Table'!D1</f>
        <v>PAG-HCAD96</v>
      </c>
      <c r="D2" s="159"/>
      <c r="E2" s="155"/>
      <c r="F2" s="156"/>
      <c r="G2" s="156"/>
      <c r="H2" s="157"/>
      <c r="I2" s="132" t="s">
        <v>1885</v>
      </c>
      <c r="J2" s="154"/>
      <c r="K2" s="154"/>
      <c r="L2" s="153" t="str">
        <f>Results!G2</f>
        <v>Control Sample</v>
      </c>
      <c r="M2" s="153"/>
    </row>
    <row r="3" spans="1:18" s="3" customFormat="1" ht="15" customHeight="1">
      <c r="A3" s="160"/>
      <c r="B3" s="161"/>
      <c r="C3" s="161"/>
      <c r="D3" s="161"/>
      <c r="E3" s="161"/>
      <c r="F3" s="161"/>
      <c r="G3" s="161"/>
      <c r="H3" s="161"/>
      <c r="I3" s="161"/>
      <c r="J3" s="161"/>
      <c r="K3" s="161"/>
      <c r="L3" s="161"/>
      <c r="M3" s="162"/>
    </row>
    <row r="4" spans="1:18" s="3" customFormat="1" ht="15" customHeight="1">
      <c r="A4" s="101" t="s">
        <v>1078</v>
      </c>
      <c r="B4" s="102"/>
      <c r="C4" s="103" t="s">
        <v>1079</v>
      </c>
      <c r="D4" s="104">
        <v>3</v>
      </c>
      <c r="E4" s="163"/>
      <c r="F4" s="164"/>
      <c r="G4" s="164"/>
      <c r="H4" s="164"/>
      <c r="I4" s="164"/>
      <c r="J4" s="164"/>
      <c r="K4" s="164"/>
      <c r="L4" s="164"/>
      <c r="M4" s="165"/>
    </row>
    <row r="5" spans="1:18" s="3" customFormat="1" ht="15" customHeight="1">
      <c r="A5" s="160"/>
      <c r="B5" s="161"/>
      <c r="C5" s="161"/>
      <c r="D5" s="161"/>
      <c r="E5" s="161"/>
      <c r="F5" s="161"/>
      <c r="G5" s="161"/>
      <c r="H5" s="161"/>
      <c r="I5" s="161"/>
      <c r="J5" s="161"/>
      <c r="K5" s="161"/>
      <c r="L5" s="161"/>
      <c r="M5" s="162"/>
    </row>
    <row r="6" spans="1:18" s="3" customFormat="1" ht="15" customHeight="1">
      <c r="A6" s="134" t="str">
        <f>'Gene Table'!A3</f>
        <v>Plate 1</v>
      </c>
      <c r="B6" s="151"/>
      <c r="C6" s="151"/>
      <c r="D6" s="151"/>
      <c r="E6" s="151"/>
      <c r="F6" s="151"/>
      <c r="G6" s="151"/>
      <c r="H6" s="151"/>
      <c r="I6" s="151"/>
      <c r="J6" s="151"/>
      <c r="K6" s="151"/>
      <c r="L6" s="151"/>
      <c r="M6" s="152"/>
      <c r="N6" s="12"/>
      <c r="O6" s="12"/>
      <c r="P6" s="12"/>
      <c r="Q6" s="12"/>
      <c r="R6" s="12"/>
    </row>
    <row r="7" spans="1:18" ht="15" customHeight="1">
      <c r="A7" s="148" t="s">
        <v>346</v>
      </c>
      <c r="B7" s="151"/>
      <c r="C7" s="151"/>
      <c r="D7" s="151"/>
      <c r="E7" s="151"/>
      <c r="F7" s="151"/>
      <c r="G7" s="151"/>
      <c r="H7" s="151"/>
      <c r="I7" s="151"/>
      <c r="J7" s="151"/>
      <c r="K7" s="151"/>
      <c r="L7" s="151"/>
      <c r="M7" s="152"/>
    </row>
    <row r="8" spans="1:18" ht="15" customHeight="1">
      <c r="A8" s="129" t="str">
        <f>L1</f>
        <v>Test Sample</v>
      </c>
      <c r="B8" s="129"/>
      <c r="C8" s="129"/>
      <c r="D8" s="129"/>
      <c r="E8" s="129"/>
      <c r="F8" s="129"/>
      <c r="G8" s="129"/>
      <c r="H8" s="129"/>
      <c r="I8" s="129"/>
      <c r="J8" s="129"/>
      <c r="K8" s="129"/>
      <c r="L8" s="129"/>
      <c r="M8" s="129"/>
    </row>
    <row r="9" spans="1:18" ht="15" customHeight="1">
      <c r="A9" s="52" t="s">
        <v>1741</v>
      </c>
      <c r="B9" s="52" t="s">
        <v>1855</v>
      </c>
      <c r="C9" s="52" t="s">
        <v>1856</v>
      </c>
      <c r="D9" s="52" t="s">
        <v>1857</v>
      </c>
      <c r="E9" s="52" t="s">
        <v>1858</v>
      </c>
      <c r="F9" s="52" t="s">
        <v>1859</v>
      </c>
      <c r="G9" s="52" t="s">
        <v>1860</v>
      </c>
      <c r="H9" s="52" t="s">
        <v>1861</v>
      </c>
      <c r="I9" s="52" t="s">
        <v>1862</v>
      </c>
      <c r="J9" s="52" t="s">
        <v>1863</v>
      </c>
      <c r="K9" s="52" t="s">
        <v>1864</v>
      </c>
      <c r="L9" s="42" t="s">
        <v>344</v>
      </c>
      <c r="M9" s="45" t="s">
        <v>345</v>
      </c>
    </row>
    <row r="10" spans="1:18" ht="15" customHeight="1">
      <c r="A10" s="52" t="s">
        <v>348</v>
      </c>
      <c r="B10" s="54">
        <f>IF(ISERROR(AVERAGE(Calculations!D98:D99)),"",AVERAGE(Calculations!D98:D99))</f>
        <v>20.67</v>
      </c>
      <c r="C10" s="54">
        <f>IF(ISERROR(AVERAGE(Calculations!E98:E99)),"",AVERAGE(Calculations!E98:E99))</f>
        <v>20.615000000000002</v>
      </c>
      <c r="D10" s="54">
        <f>IF(ISERROR(AVERAGE(Calculations!F98:F99)),"",AVERAGE(Calculations!F98:F99))</f>
        <v>20.810000000000002</v>
      </c>
      <c r="E10" s="54" t="str">
        <f>IF(ISERROR(AVERAGE(Calculations!G98:G99)),"",AVERAGE(Calculations!G98:G99))</f>
        <v/>
      </c>
      <c r="F10" s="54" t="str">
        <f>IF(ISERROR(AVERAGE(Calculations!H98:H99)),"",AVERAGE(Calculations!H98:H99))</f>
        <v/>
      </c>
      <c r="G10" s="54" t="str">
        <f>IF(ISERROR(AVERAGE(Calculations!I98:I99)),"",AVERAGE(Calculations!I98:I99))</f>
        <v/>
      </c>
      <c r="H10" s="54" t="str">
        <f>IF(ISERROR(AVERAGE(Calculations!J98:J99)),"",AVERAGE(Calculations!J98:J99))</f>
        <v/>
      </c>
      <c r="I10" s="54" t="str">
        <f>IF(ISERROR(AVERAGE(Calculations!K98:K99)),"",AVERAGE(Calculations!K98:K99))</f>
        <v/>
      </c>
      <c r="J10" s="54" t="str">
        <f>IF(ISERROR(AVERAGE(Calculations!L98:L99)),"",AVERAGE(Calculations!L98:L99))</f>
        <v/>
      </c>
      <c r="K10" s="54" t="str">
        <f>IF(ISERROR(AVERAGE(Calculations!M98:M99)),"",AVERAGE(Calculations!M98:M99))</f>
        <v/>
      </c>
      <c r="L10" s="55">
        <f>AVERAGE(B10:K10)</f>
        <v>20.698333333333334</v>
      </c>
      <c r="M10" s="55">
        <f>STDEV(B10:K10)</f>
        <v>0.10054020754570468</v>
      </c>
    </row>
    <row r="11" spans="1:18" ht="15" customHeight="1">
      <c r="A11" s="42" t="s">
        <v>349</v>
      </c>
      <c r="B11" s="54">
        <f>IF(ISERROR(STDEV(Calculations!D98:D99)),"",STDEV(Calculations!D98:D99))</f>
        <v>0.33941125496948227</v>
      </c>
      <c r="C11" s="54">
        <f>IF(ISERROR(STDEV(Calculations!E98:E99)),"",STDEV(Calculations!E98:E99))</f>
        <v>0.14849242404852941</v>
      </c>
      <c r="D11" s="54">
        <f>IF(ISERROR(STDEV(Calculations!F98:F99)),"",STDEV(Calculations!F98:F99))</f>
        <v>1.4142135623730649E-2</v>
      </c>
      <c r="E11" s="54" t="str">
        <f>IF(ISERROR(STDEV(Calculations!G98:G99)),"",STDEV(Calculations!G98:G99))</f>
        <v/>
      </c>
      <c r="F11" s="54" t="str">
        <f>IF(ISERROR(STDEV(Calculations!H98:H99)),"",STDEV(Calculations!H98:H99))</f>
        <v/>
      </c>
      <c r="G11" s="54" t="str">
        <f>IF(ISERROR(STDEV(Calculations!I98:I99)),"",STDEV(Calculations!I98:I99))</f>
        <v/>
      </c>
      <c r="H11" s="54" t="str">
        <f>IF(ISERROR(STDEV(Calculations!J98:J99)),"",STDEV(Calculations!J98:J99))</f>
        <v/>
      </c>
      <c r="I11" s="54" t="str">
        <f>IF(ISERROR(STDEV(Calculations!K98:K99)),"",STDEV(Calculations!K98:K99))</f>
        <v/>
      </c>
      <c r="J11" s="54" t="str">
        <f>IF(ISERROR(STDEV(Calculations!L98:L99)),"",STDEV(Calculations!L98:L99))</f>
        <v/>
      </c>
      <c r="K11" s="54" t="str">
        <f>IF(ISERROR(STDEV(Calculations!M98:M99)),"",STDEV(Calculations!M98:M99))</f>
        <v/>
      </c>
      <c r="L11" s="55">
        <f>AVERAGE(B11:K11)</f>
        <v>0.16734860488058079</v>
      </c>
      <c r="M11" s="55" t="s">
        <v>340</v>
      </c>
    </row>
    <row r="12" spans="1:18" ht="15" customHeight="1">
      <c r="A12" s="52" t="s">
        <v>350</v>
      </c>
      <c r="B12" s="54">
        <f>IF(ISERROR(AVERAGE(Calculations!D96:D97)),"",AVERAGE(Calculations!D96:D97))</f>
        <v>22.15</v>
      </c>
      <c r="C12" s="54">
        <f>IF(ISERROR(AVERAGE(Calculations!E96:E97)),"",AVERAGE(Calculations!E96:E97))</f>
        <v>22.119999999999997</v>
      </c>
      <c r="D12" s="54">
        <f>IF(ISERROR(AVERAGE(Calculations!F96:F97)),"",AVERAGE(Calculations!F96:F97))</f>
        <v>22.18</v>
      </c>
      <c r="E12" s="54" t="str">
        <f>IF(ISERROR(AVERAGE(Calculations!G96:G97)),"",AVERAGE(Calculations!G96:G97))</f>
        <v/>
      </c>
      <c r="F12" s="54" t="str">
        <f>IF(ISERROR(AVERAGE(Calculations!H96:H97)),"",AVERAGE(Calculations!H96:H97))</f>
        <v/>
      </c>
      <c r="G12" s="54" t="str">
        <f>IF(ISERROR(AVERAGE(Calculations!I96:I97)),"",AVERAGE(Calculations!I96:I97))</f>
        <v/>
      </c>
      <c r="H12" s="54" t="str">
        <f>IF(ISERROR(AVERAGE(Calculations!J96:J97)),"",AVERAGE(Calculations!J96:J97))</f>
        <v/>
      </c>
      <c r="I12" s="54" t="str">
        <f>IF(ISERROR(AVERAGE(Calculations!K96:K97)),"",AVERAGE(Calculations!K96:K97))</f>
        <v/>
      </c>
      <c r="J12" s="54" t="str">
        <f>IF(ISERROR(AVERAGE(Calculations!L96:L97)),"",AVERAGE(Calculations!L96:L97))</f>
        <v/>
      </c>
      <c r="K12" s="54" t="str">
        <f>IF(ISERROR(AVERAGE(Calculations!M96:M97)),"",AVERAGE(Calculations!M96:M97))</f>
        <v/>
      </c>
      <c r="L12" s="55">
        <f>AVERAGE(B12:K12)</f>
        <v>22.149999999999995</v>
      </c>
      <c r="M12" s="55">
        <f>STDEV(B12:K12)</f>
        <v>3.0000000000001137E-2</v>
      </c>
    </row>
    <row r="13" spans="1:18" ht="15" customHeight="1">
      <c r="A13" s="42" t="s">
        <v>351</v>
      </c>
      <c r="B13" s="54">
        <f>IF(ISERROR(STDEV(Calculations!D96:D97)),"",STDEV(Calculations!D96:D97))</f>
        <v>1.6122034611053624</v>
      </c>
      <c r="C13" s="54">
        <f>IF(ISERROR(STDEV(Calculations!E96:E97)),"",STDEV(Calculations!E96:E97))</f>
        <v>1.8243354954613342</v>
      </c>
      <c r="D13" s="54">
        <f>IF(ISERROR(STDEV(Calculations!F96:F97)),"",STDEV(Calculations!F96:F97))</f>
        <v>1.7677669529663367</v>
      </c>
      <c r="E13" s="54" t="str">
        <f>IF(ISERROR(STDEV(Calculations!G96:G97)),"",STDEV(Calculations!G96:G97))</f>
        <v/>
      </c>
      <c r="F13" s="54" t="str">
        <f>IF(ISERROR(STDEV(Calculations!H96:H97)),"",STDEV(Calculations!H96:H97))</f>
        <v/>
      </c>
      <c r="G13" s="54" t="str">
        <f>IF(ISERROR(STDEV(Calculations!I96:I97)),"",STDEV(Calculations!I96:I97))</f>
        <v/>
      </c>
      <c r="H13" s="54" t="str">
        <f>IF(ISERROR(STDEV(Calculations!J96:J97)),"",STDEV(Calculations!J96:J97))</f>
        <v/>
      </c>
      <c r="I13" s="54" t="str">
        <f>IF(ISERROR(STDEV(Calculations!K96:K97)),"",STDEV(Calculations!K96:K97))</f>
        <v/>
      </c>
      <c r="J13" s="54" t="str">
        <f>IF(ISERROR(STDEV(Calculations!L96:L97)),"",STDEV(Calculations!L96:L97))</f>
        <v/>
      </c>
      <c r="K13" s="54" t="str">
        <f>IF(ISERROR(STDEV(Calculations!M96:M97)),"",STDEV(Calculations!M96:M97))</f>
        <v/>
      </c>
      <c r="L13" s="55">
        <f>AVERAGE(B13:K13)</f>
        <v>1.7347686365110111</v>
      </c>
      <c r="M13" s="55" t="s">
        <v>340</v>
      </c>
    </row>
    <row r="14" spans="1:18" ht="15" customHeight="1">
      <c r="A14" s="123" t="str">
        <f>L2</f>
        <v>Control Sample</v>
      </c>
      <c r="B14" s="150"/>
      <c r="C14" s="150"/>
      <c r="D14" s="150"/>
      <c r="E14" s="150"/>
      <c r="F14" s="150"/>
      <c r="G14" s="150"/>
      <c r="H14" s="150"/>
      <c r="I14" s="150"/>
      <c r="J14" s="150"/>
      <c r="K14" s="150"/>
      <c r="L14" s="150"/>
      <c r="M14" s="124"/>
    </row>
    <row r="15" spans="1:18" ht="15" customHeight="1">
      <c r="A15" s="52" t="s">
        <v>1741</v>
      </c>
      <c r="B15" s="52" t="s">
        <v>1855</v>
      </c>
      <c r="C15" s="52" t="s">
        <v>1856</v>
      </c>
      <c r="D15" s="52" t="s">
        <v>1857</v>
      </c>
      <c r="E15" s="52" t="s">
        <v>1858</v>
      </c>
      <c r="F15" s="52" t="s">
        <v>1859</v>
      </c>
      <c r="G15" s="52" t="s">
        <v>1860</v>
      </c>
      <c r="H15" s="52" t="s">
        <v>1861</v>
      </c>
      <c r="I15" s="52" t="s">
        <v>1862</v>
      </c>
      <c r="J15" s="52" t="s">
        <v>1863</v>
      </c>
      <c r="K15" s="52" t="s">
        <v>1864</v>
      </c>
      <c r="L15" s="42" t="s">
        <v>344</v>
      </c>
      <c r="M15" s="45" t="s">
        <v>345</v>
      </c>
    </row>
    <row r="16" spans="1:18" ht="15" customHeight="1">
      <c r="A16" s="52" t="s">
        <v>348</v>
      </c>
      <c r="B16" s="54">
        <f>IF(ISERROR(AVERAGE(Calculations!P98:P99)),"",AVERAGE(Calculations!P98:P99))</f>
        <v>20.86</v>
      </c>
      <c r="C16" s="54">
        <f>IF(ISERROR(AVERAGE(Calculations!Q98:Q99)),"",AVERAGE(Calculations!Q98:Q99))</f>
        <v>20.62</v>
      </c>
      <c r="D16" s="54">
        <f>IF(ISERROR(AVERAGE(Calculations!R98:R99)),"",AVERAGE(Calculations!R98:R99))</f>
        <v>20.73</v>
      </c>
      <c r="E16" s="54" t="str">
        <f>IF(ISERROR(AVERAGE(Calculations!S98:S99)),"",AVERAGE(Calculations!S98:S99))</f>
        <v/>
      </c>
      <c r="F16" s="54" t="str">
        <f>IF(ISERROR(AVERAGE(Calculations!T98:T99)),"",AVERAGE(Calculations!T98:T99))</f>
        <v/>
      </c>
      <c r="G16" s="54" t="str">
        <f>IF(ISERROR(AVERAGE(Calculations!U98:U99)),"",AVERAGE(Calculations!U98:U99))</f>
        <v/>
      </c>
      <c r="H16" s="54" t="str">
        <f>IF(ISERROR(AVERAGE(Calculations!V98:V99)),"",AVERAGE(Calculations!V98:V99))</f>
        <v/>
      </c>
      <c r="I16" s="54" t="str">
        <f>IF(ISERROR(AVERAGE(Calculations!W98:W99)),"",AVERAGE(Calculations!W98:W99))</f>
        <v/>
      </c>
      <c r="J16" s="54" t="str">
        <f>IF(ISERROR(AVERAGE(Calculations!X98:X99)),"",AVERAGE(Calculations!X98:X99))</f>
        <v/>
      </c>
      <c r="K16" s="54" t="str">
        <f>IF(ISERROR(AVERAGE(Calculations!Y98:Y99)),"",AVERAGE(Calculations!Y98:Y99))</f>
        <v/>
      </c>
      <c r="L16" s="55">
        <f>AVERAGE(B16:K16)</f>
        <v>20.736666666666668</v>
      </c>
      <c r="M16" s="55">
        <f>STDEV(B16:K16)</f>
        <v>0.12013880860626654</v>
      </c>
    </row>
    <row r="17" spans="1:13" ht="15" customHeight="1">
      <c r="A17" s="42" t="s">
        <v>349</v>
      </c>
      <c r="B17" s="54">
        <f>IF(ISERROR(STDEV(Calculations!P98:P99)),"",STDEV(Calculations!P98:P99))</f>
        <v>0.21213203435613576</v>
      </c>
      <c r="C17" s="54">
        <f>IF(ISERROR(STDEV(Calculations!Q98:Q99)),"",STDEV(Calculations!Q98:Q99))</f>
        <v>2.8284271247461298E-2</v>
      </c>
      <c r="D17" s="54">
        <f>IF(ISERROR(STDEV(Calculations!R98:R99)),"",STDEV(Calculations!R98:R99))</f>
        <v>9.8994949366117052E-2</v>
      </c>
      <c r="E17" s="54" t="str">
        <f>IF(ISERROR(STDEV(Calculations!S98:S99)),"",STDEV(Calculations!S98:S99))</f>
        <v/>
      </c>
      <c r="F17" s="54" t="str">
        <f>IF(ISERROR(STDEV(Calculations!T98:T99)),"",STDEV(Calculations!T98:T99))</f>
        <v/>
      </c>
      <c r="G17" s="54" t="str">
        <f>IF(ISERROR(STDEV(Calculations!U98:U99)),"",STDEV(Calculations!U98:U99))</f>
        <v/>
      </c>
      <c r="H17" s="54" t="str">
        <f>IF(ISERROR(STDEV(Calculations!V98:V99)),"",STDEV(Calculations!V98:V99))</f>
        <v/>
      </c>
      <c r="I17" s="54" t="str">
        <f>IF(ISERROR(STDEV(Calculations!W98:W99)),"",STDEV(Calculations!W98:W99))</f>
        <v/>
      </c>
      <c r="J17" s="54" t="str">
        <f>IF(ISERROR(STDEV(Calculations!X98:X99)),"",STDEV(Calculations!X98:X99))</f>
        <v/>
      </c>
      <c r="K17" s="54" t="str">
        <f>IF(ISERROR(STDEV(Calculations!Y98:Y99)),"",STDEV(Calculations!Y98:Y99))</f>
        <v/>
      </c>
      <c r="L17" s="55">
        <f>AVERAGE(B17:K17)</f>
        <v>0.11313708498990471</v>
      </c>
      <c r="M17" s="55" t="s">
        <v>340</v>
      </c>
    </row>
    <row r="18" spans="1:13" ht="15" customHeight="1">
      <c r="A18" s="52" t="s">
        <v>350</v>
      </c>
      <c r="B18" s="54">
        <f>IF(ISERROR(AVERAGE(Calculations!P96:P97)),"",AVERAGE(Calculations!P96:P97))</f>
        <v>21.975000000000001</v>
      </c>
      <c r="C18" s="54">
        <f>IF(ISERROR(AVERAGE(Calculations!Q96:Q97)),"",AVERAGE(Calculations!Q96:Q97))</f>
        <v>22.035</v>
      </c>
      <c r="D18" s="54">
        <f>IF(ISERROR(AVERAGE(Calculations!R96:R97)),"",AVERAGE(Calculations!R96:R97))</f>
        <v>22.134999999999998</v>
      </c>
      <c r="E18" s="54" t="str">
        <f>IF(ISERROR(AVERAGE(Calculations!S96:S97)),"",AVERAGE(Calculations!S96:S97))</f>
        <v/>
      </c>
      <c r="F18" s="54" t="str">
        <f>IF(ISERROR(AVERAGE(Calculations!T96:T97)),"",AVERAGE(Calculations!T96:T97))</f>
        <v/>
      </c>
      <c r="G18" s="54" t="str">
        <f>IF(ISERROR(AVERAGE(Calculations!U96:U97)),"",AVERAGE(Calculations!U96:U97))</f>
        <v/>
      </c>
      <c r="H18" s="54" t="str">
        <f>IF(ISERROR(AVERAGE(Calculations!V96:V97)),"",AVERAGE(Calculations!V96:V97))</f>
        <v/>
      </c>
      <c r="I18" s="54" t="str">
        <f>IF(ISERROR(AVERAGE(Calculations!W96:W97)),"",AVERAGE(Calculations!W96:W97))</f>
        <v/>
      </c>
      <c r="J18" s="54" t="str">
        <f>IF(ISERROR(AVERAGE(Calculations!X96:X97)),"",AVERAGE(Calculations!X96:X97))</f>
        <v/>
      </c>
      <c r="K18" s="54" t="str">
        <f>IF(ISERROR(AVERAGE(Calculations!Y96:Y97)),"",AVERAGE(Calculations!Y96:Y97))</f>
        <v/>
      </c>
      <c r="L18" s="55">
        <f>AVERAGE(B18:K18)</f>
        <v>22.048333333333336</v>
      </c>
      <c r="M18" s="55">
        <f>STDEV(B18:K18)</f>
        <v>8.0829037686545882E-2</v>
      </c>
    </row>
    <row r="19" spans="1:13" ht="15" customHeight="1">
      <c r="A19" s="42" t="s">
        <v>351</v>
      </c>
      <c r="B19" s="54">
        <f>IF(ISERROR(STDEV(Calculations!P96:P97)),"",STDEV(Calculations!P96:P97))</f>
        <v>1.7748380207781924</v>
      </c>
      <c r="C19" s="54">
        <f>IF(ISERROR(STDEV(Calculations!Q96:Q97)),"",STDEV(Calculations!Q96:Q97))</f>
        <v>1.7182694782833101</v>
      </c>
      <c r="D19" s="54">
        <f>IF(ISERROR(STDEV(Calculations!R96:R97)),"",STDEV(Calculations!R96:R97))</f>
        <v>1.6758430714121495</v>
      </c>
      <c r="E19" s="54" t="str">
        <f>IF(ISERROR(STDEV(Calculations!S96:S97)),"",STDEV(Calculations!S96:S97))</f>
        <v/>
      </c>
      <c r="F19" s="54" t="str">
        <f>IF(ISERROR(STDEV(Calculations!T96:T97)),"",STDEV(Calculations!T96:T97))</f>
        <v/>
      </c>
      <c r="G19" s="54" t="str">
        <f>IF(ISERROR(STDEV(Calculations!U96:U97)),"",STDEV(Calculations!U96:U97))</f>
        <v/>
      </c>
      <c r="H19" s="54" t="str">
        <f>IF(ISERROR(STDEV(Calculations!V96:V97)),"",STDEV(Calculations!V96:V97))</f>
        <v/>
      </c>
      <c r="I19" s="54" t="str">
        <f>IF(ISERROR(STDEV(Calculations!W96:W97)),"",STDEV(Calculations!W96:W97))</f>
        <v/>
      </c>
      <c r="J19" s="54" t="str">
        <f>IF(ISERROR(STDEV(Calculations!X96:X97)),"",STDEV(Calculations!X96:X97))</f>
        <v/>
      </c>
      <c r="K19" s="54" t="str">
        <f>IF(ISERROR(STDEV(Calculations!Y96:Y97)),"",STDEV(Calculations!Y96:Y97))</f>
        <v/>
      </c>
      <c r="L19" s="55">
        <f>AVERAGE(B19:K19)</f>
        <v>1.7229835234912174</v>
      </c>
      <c r="M19" s="55" t="s">
        <v>340</v>
      </c>
    </row>
    <row r="20" spans="1:13" ht="15" customHeight="1">
      <c r="A20" s="148" t="s">
        <v>355</v>
      </c>
      <c r="B20" s="151"/>
      <c r="C20" s="151"/>
      <c r="D20" s="151"/>
      <c r="E20" s="151"/>
      <c r="F20" s="151"/>
      <c r="G20" s="151"/>
      <c r="H20" s="151"/>
      <c r="I20" s="151"/>
      <c r="J20" s="151"/>
      <c r="K20" s="152"/>
    </row>
    <row r="21" spans="1:13" ht="15" customHeight="1">
      <c r="A21" s="129" t="str">
        <f>L1</f>
        <v>Test Sample</v>
      </c>
      <c r="B21" s="129"/>
      <c r="C21" s="129"/>
      <c r="D21" s="129"/>
      <c r="E21" s="129"/>
      <c r="F21" s="129"/>
      <c r="G21" s="129"/>
      <c r="H21" s="129"/>
      <c r="I21" s="129"/>
      <c r="J21" s="129"/>
      <c r="K21" s="129"/>
      <c r="L21" s="50"/>
      <c r="M21" s="50"/>
    </row>
    <row r="22" spans="1:13" ht="15" customHeight="1">
      <c r="A22" s="52" t="s">
        <v>1741</v>
      </c>
      <c r="B22" s="52" t="s">
        <v>1855</v>
      </c>
      <c r="C22" s="52" t="s">
        <v>1856</v>
      </c>
      <c r="D22" s="52" t="s">
        <v>1857</v>
      </c>
      <c r="E22" s="52" t="s">
        <v>1858</v>
      </c>
      <c r="F22" s="52" t="s">
        <v>1859</v>
      </c>
      <c r="G22" s="52" t="s">
        <v>1860</v>
      </c>
      <c r="H22" s="52" t="s">
        <v>1861</v>
      </c>
      <c r="I22" s="52" t="s">
        <v>1862</v>
      </c>
      <c r="J22" s="52" t="s">
        <v>1863</v>
      </c>
      <c r="K22" s="52" t="s">
        <v>1864</v>
      </c>
      <c r="L22" s="50"/>
      <c r="M22" s="50"/>
    </row>
    <row r="23" spans="1:13" ht="15" customHeight="1">
      <c r="A23" s="52" t="s">
        <v>343</v>
      </c>
      <c r="B23" s="54">
        <f>IF(ISERR(B12-B10),"",B12-B10)</f>
        <v>1.4799999999999969</v>
      </c>
      <c r="C23" s="54">
        <f t="shared" ref="C23:K23" si="0">IF(ISERR(C12-C10),"",C12-C10)</f>
        <v>1.5049999999999955</v>
      </c>
      <c r="D23" s="54">
        <f t="shared" si="0"/>
        <v>1.3699999999999974</v>
      </c>
      <c r="E23" s="54" t="str">
        <f t="shared" si="0"/>
        <v/>
      </c>
      <c r="F23" s="54" t="str">
        <f t="shared" si="0"/>
        <v/>
      </c>
      <c r="G23" s="54" t="str">
        <f t="shared" si="0"/>
        <v/>
      </c>
      <c r="H23" s="54" t="str">
        <f t="shared" si="0"/>
        <v/>
      </c>
      <c r="I23" s="54" t="str">
        <f t="shared" si="0"/>
        <v/>
      </c>
      <c r="J23" s="54" t="str">
        <f t="shared" si="0"/>
        <v/>
      </c>
      <c r="K23" s="54" t="str">
        <f t="shared" si="0"/>
        <v/>
      </c>
      <c r="L23" s="49"/>
      <c r="M23" s="47"/>
    </row>
    <row r="24" spans="1:13" ht="15" customHeight="1">
      <c r="A24" s="42" t="s">
        <v>341</v>
      </c>
      <c r="B24" s="53" t="str">
        <f>IF(B23="","",IF(B23&lt;$D$4,"Pass","FAIL"))</f>
        <v>Pass</v>
      </c>
      <c r="C24" s="53" t="str">
        <f t="shared" ref="C24:K24" si="1">IF(C23="","",IF(C23&lt;$D$4,"Pass","FAIL"))</f>
        <v>Pass</v>
      </c>
      <c r="D24" s="53" t="str">
        <f t="shared" si="1"/>
        <v>Pass</v>
      </c>
      <c r="E24" s="53" t="str">
        <f t="shared" si="1"/>
        <v/>
      </c>
      <c r="F24" s="53" t="str">
        <f t="shared" si="1"/>
        <v/>
      </c>
      <c r="G24" s="53" t="str">
        <f t="shared" si="1"/>
        <v/>
      </c>
      <c r="H24" s="53" t="str">
        <f t="shared" si="1"/>
        <v/>
      </c>
      <c r="I24" s="53" t="str">
        <f t="shared" si="1"/>
        <v/>
      </c>
      <c r="J24" s="53" t="str">
        <f t="shared" si="1"/>
        <v/>
      </c>
      <c r="K24" s="53" t="str">
        <f t="shared" si="1"/>
        <v/>
      </c>
      <c r="L24" s="48"/>
      <c r="M24" s="48"/>
    </row>
    <row r="25" spans="1:13" ht="15" customHeight="1">
      <c r="A25" s="129" t="str">
        <f>L2</f>
        <v>Control Sample</v>
      </c>
      <c r="B25" s="129"/>
      <c r="C25" s="129"/>
      <c r="D25" s="129"/>
      <c r="E25" s="129"/>
      <c r="F25" s="129"/>
      <c r="G25" s="129"/>
      <c r="H25" s="129"/>
      <c r="I25" s="129"/>
      <c r="J25" s="129"/>
      <c r="K25" s="129"/>
    </row>
    <row r="26" spans="1:13" ht="15" customHeight="1">
      <c r="A26" s="52" t="s">
        <v>1741</v>
      </c>
      <c r="B26" s="52" t="s">
        <v>1855</v>
      </c>
      <c r="C26" s="52" t="s">
        <v>1856</v>
      </c>
      <c r="D26" s="52" t="s">
        <v>1857</v>
      </c>
      <c r="E26" s="52" t="s">
        <v>1858</v>
      </c>
      <c r="F26" s="52" t="s">
        <v>1859</v>
      </c>
      <c r="G26" s="52" t="s">
        <v>1860</v>
      </c>
      <c r="H26" s="52" t="s">
        <v>1861</v>
      </c>
      <c r="I26" s="52" t="s">
        <v>1862</v>
      </c>
      <c r="J26" s="52" t="s">
        <v>1863</v>
      </c>
      <c r="K26" s="52" t="s">
        <v>1864</v>
      </c>
    </row>
    <row r="27" spans="1:13" ht="15" customHeight="1">
      <c r="A27" s="52" t="s">
        <v>343</v>
      </c>
      <c r="B27" s="54">
        <f>IF(ISERR(B18-B16),"",B18-B16)</f>
        <v>1.115000000000002</v>
      </c>
      <c r="C27" s="54">
        <f t="shared" ref="C27:K27" si="2">IF(ISERR(C18-C16),"",C18-C16)</f>
        <v>1.4149999999999991</v>
      </c>
      <c r="D27" s="54">
        <f t="shared" si="2"/>
        <v>1.4049999999999976</v>
      </c>
      <c r="E27" s="54" t="str">
        <f t="shared" si="2"/>
        <v/>
      </c>
      <c r="F27" s="54" t="str">
        <f t="shared" si="2"/>
        <v/>
      </c>
      <c r="G27" s="54" t="str">
        <f t="shared" si="2"/>
        <v/>
      </c>
      <c r="H27" s="54" t="str">
        <f t="shared" si="2"/>
        <v/>
      </c>
      <c r="I27" s="54" t="str">
        <f t="shared" si="2"/>
        <v/>
      </c>
      <c r="J27" s="54" t="str">
        <f t="shared" si="2"/>
        <v/>
      </c>
      <c r="K27" s="54" t="str">
        <f t="shared" si="2"/>
        <v/>
      </c>
    </row>
    <row r="28" spans="1:13" ht="15" customHeight="1">
      <c r="A28" s="42" t="s">
        <v>341</v>
      </c>
      <c r="B28" s="53" t="str">
        <f>IF(B27="","",IF(B27&lt;$D$4,"Pass","FAIL"))</f>
        <v>Pass</v>
      </c>
      <c r="C28" s="53" t="str">
        <f t="shared" ref="C28:K28" si="3">IF(C27="","",IF(C27&lt;$D$4,"Pass","FAIL"))</f>
        <v>Pass</v>
      </c>
      <c r="D28" s="53" t="str">
        <f t="shared" si="3"/>
        <v>Pass</v>
      </c>
      <c r="E28" s="53" t="str">
        <f t="shared" si="3"/>
        <v/>
      </c>
      <c r="F28" s="53" t="str">
        <f t="shared" si="3"/>
        <v/>
      </c>
      <c r="G28" s="53" t="str">
        <f t="shared" si="3"/>
        <v/>
      </c>
      <c r="H28" s="53" t="str">
        <f t="shared" si="3"/>
        <v/>
      </c>
      <c r="I28" s="53" t="str">
        <f t="shared" si="3"/>
        <v/>
      </c>
      <c r="J28" s="53" t="str">
        <f t="shared" si="3"/>
        <v/>
      </c>
      <c r="K28" s="53" t="str">
        <f t="shared" si="3"/>
        <v/>
      </c>
    </row>
    <row r="29" spans="1:13" ht="15" customHeight="1">
      <c r="A29" s="146" t="s">
        <v>2513</v>
      </c>
      <c r="B29" s="147"/>
      <c r="C29" s="147"/>
      <c r="D29" s="147"/>
      <c r="E29" s="147"/>
      <c r="F29" s="147"/>
      <c r="G29" s="147"/>
      <c r="H29" s="147"/>
      <c r="I29" s="147"/>
      <c r="J29" s="147"/>
      <c r="K29" s="147"/>
    </row>
    <row r="30" spans="1:13" ht="15" customHeight="1">
      <c r="A30" s="129" t="str">
        <f>L1</f>
        <v>Test Sample</v>
      </c>
      <c r="B30" s="129"/>
      <c r="C30" s="129"/>
      <c r="D30" s="129"/>
      <c r="E30" s="129"/>
      <c r="F30" s="129"/>
      <c r="G30" s="129"/>
      <c r="H30" s="129"/>
      <c r="I30" s="129"/>
      <c r="J30" s="129"/>
      <c r="K30" s="129"/>
    </row>
    <row r="31" spans="1:13" ht="15" customHeight="1">
      <c r="A31" s="110" t="s">
        <v>1741</v>
      </c>
      <c r="B31" s="110" t="s">
        <v>1855</v>
      </c>
      <c r="C31" s="110" t="s">
        <v>1856</v>
      </c>
      <c r="D31" s="110" t="s">
        <v>1857</v>
      </c>
      <c r="E31" s="110" t="s">
        <v>1858</v>
      </c>
      <c r="F31" s="110" t="s">
        <v>1859</v>
      </c>
      <c r="G31" s="110" t="s">
        <v>1860</v>
      </c>
      <c r="H31" s="110" t="s">
        <v>1861</v>
      </c>
      <c r="I31" s="110" t="s">
        <v>1862</v>
      </c>
      <c r="J31" s="110" t="s">
        <v>1863</v>
      </c>
      <c r="K31" s="110" t="s">
        <v>1864</v>
      </c>
    </row>
    <row r="32" spans="1:13" ht="15" customHeight="1">
      <c r="A32" s="110" t="s">
        <v>2516</v>
      </c>
      <c r="B32" s="111">
        <f>IF(ISERROR(STDEV(Calculations!D88:D89)),"",STDEV(Calculations!D88:D89))</f>
        <v>5.8548441482246085</v>
      </c>
      <c r="C32" s="111">
        <f>IF(ISERROR(STDEV(Calculations!E88:E89)),"",STDEV(Calculations!E88:E89))</f>
        <v>5.8265598769771616</v>
      </c>
      <c r="D32" s="111">
        <f>IF(ISERROR(STDEV(Calculations!F88:F89)),"",STDEV(Calculations!F88:F89))</f>
        <v>5.7346359954229262</v>
      </c>
      <c r="E32" s="111" t="str">
        <f>IF(ISERROR(STDEV(Calculations!G88:G89)),"",STDEV(Calculations!G88:G89))</f>
        <v/>
      </c>
      <c r="F32" s="111" t="str">
        <f>IF(ISERROR(STDEV(Calculations!H88:H89)),"",STDEV(Calculations!H88:H89))</f>
        <v/>
      </c>
      <c r="G32" s="111" t="str">
        <f>IF(ISERROR(STDEV(Calculations!I88:I89)),"",STDEV(Calculations!I88:I89))</f>
        <v/>
      </c>
      <c r="H32" s="111" t="str">
        <f>IF(ISERROR(STDEV(Calculations!J88:J89)),"",STDEV(Calculations!J88:J89))</f>
        <v/>
      </c>
      <c r="I32" s="111" t="str">
        <f>IF(ISERROR(STDEV(Calculations!K88:K89)),"",STDEV(Calculations!K88:K89))</f>
        <v/>
      </c>
      <c r="J32" s="111" t="str">
        <f>IF(ISERROR(STDEV(Calculations!L88:L89)),"",STDEV(Calculations!L88:L89))</f>
        <v/>
      </c>
      <c r="K32" s="111" t="str">
        <f>IF(ISERROR(STDEV(Calculations!M88:M89)),"",STDEV(Calculations!M88:M89))</f>
        <v/>
      </c>
    </row>
    <row r="33" spans="1:18" ht="15" customHeight="1">
      <c r="A33" s="42" t="s">
        <v>2515</v>
      </c>
      <c r="B33" s="112" t="str">
        <f>IF(B32="","",IF(OR(B32&lt;&gt;0,Calculations!D88&lt;&gt;35,Calculations!D89&lt;&gt;35),"No","Pass"))</f>
        <v>No</v>
      </c>
      <c r="C33" s="112" t="str">
        <f>IF(C32="","",IF(OR(C32&lt;&gt;0,Calculations!E88&lt;&gt;35,Calculations!E89&lt;&gt;35),"No","Pass"))</f>
        <v>No</v>
      </c>
      <c r="D33" s="112" t="str">
        <f>IF(D32="","",IF(OR(D32&lt;&gt;0,Calculations!F88&lt;&gt;35,Calculations!F89&lt;&gt;35),"No","Pass"))</f>
        <v>No</v>
      </c>
      <c r="E33" s="112" t="str">
        <f>IF(E32="","",IF(OR(E32&lt;&gt;0,Calculations!G88&lt;&gt;35,Calculations!G89&lt;&gt;35),"No","Pass"))</f>
        <v/>
      </c>
      <c r="F33" s="112" t="str">
        <f>IF(F32="","",IF(OR(F32&lt;&gt;0,Calculations!H88&lt;&gt;35,Calculations!H89&lt;&gt;35),"No","Pass"))</f>
        <v/>
      </c>
      <c r="G33" s="112" t="str">
        <f>IF(G32="","",IF(OR(G32&lt;&gt;0,Calculations!I88&lt;&gt;35,Calculations!I89&lt;&gt;35),"No","Pass"))</f>
        <v/>
      </c>
      <c r="H33" s="112" t="str">
        <f>IF(H32="","",IF(OR(H32&lt;&gt;0,Calculations!J88&lt;&gt;35,Calculations!J89&lt;&gt;35),"No","Pass"))</f>
        <v/>
      </c>
      <c r="I33" s="112" t="str">
        <f>IF(I32="","",IF(OR(I32&lt;&gt;0,Calculations!K88&lt;&gt;35,Calculations!K89&lt;&gt;35),"No","Pass"))</f>
        <v/>
      </c>
      <c r="J33" s="112" t="str">
        <f>IF(J32="","",IF(OR(J32&lt;&gt;0,Calculations!L88&lt;&gt;35,Calculations!L89&lt;&gt;35),"No","Pass"))</f>
        <v/>
      </c>
      <c r="K33" s="112" t="str">
        <f>IF(K32="","",IF(OR(K32&lt;&gt;0,Calculations!M88&lt;&gt;35,Calculations!M89&lt;&gt;35),"No","Pass"))</f>
        <v/>
      </c>
    </row>
    <row r="34" spans="1:18" ht="15" customHeight="1">
      <c r="A34" s="129" t="str">
        <f>L2</f>
        <v>Control Sample</v>
      </c>
      <c r="B34" s="129"/>
      <c r="C34" s="129"/>
      <c r="D34" s="129"/>
      <c r="E34" s="129"/>
      <c r="F34" s="129"/>
      <c r="G34" s="129"/>
      <c r="H34" s="129"/>
      <c r="I34" s="129"/>
      <c r="J34" s="129"/>
      <c r="K34" s="129"/>
    </row>
    <row r="35" spans="1:18" ht="15" customHeight="1">
      <c r="A35" s="110" t="s">
        <v>1741</v>
      </c>
      <c r="B35" s="110" t="s">
        <v>1855</v>
      </c>
      <c r="C35" s="110" t="s">
        <v>1856</v>
      </c>
      <c r="D35" s="110" t="s">
        <v>1857</v>
      </c>
      <c r="E35" s="110" t="s">
        <v>1858</v>
      </c>
      <c r="F35" s="110" t="s">
        <v>1859</v>
      </c>
      <c r="G35" s="110" t="s">
        <v>1860</v>
      </c>
      <c r="H35" s="110" t="s">
        <v>1861</v>
      </c>
      <c r="I35" s="110" t="s">
        <v>1862</v>
      </c>
      <c r="J35" s="110" t="s">
        <v>1863</v>
      </c>
      <c r="K35" s="110" t="s">
        <v>1864</v>
      </c>
    </row>
    <row r="36" spans="1:18" ht="15" customHeight="1">
      <c r="A36" s="110" t="s">
        <v>2516</v>
      </c>
      <c r="B36" s="111">
        <f>IF(ISERROR(STDEV(Calculations!P88:P89)),"",STDEV(Calculations!P88:P89))</f>
        <v>5.847773080412721</v>
      </c>
      <c r="C36" s="111">
        <f>IF(ISERROR(STDEV(Calculations!Q88:Q89)),"",STDEV(Calculations!Q88:Q89))</f>
        <v>5.7841334701059459</v>
      </c>
      <c r="D36" s="111">
        <f>IF(ISERROR(STDEV(Calculations!R88:R89)),"",STDEV(Calculations!R88:R89))</f>
        <v>5.8477730804127406</v>
      </c>
      <c r="E36" s="111" t="str">
        <f>IF(ISERROR(STDEV(Calculations!S88:S89)),"",STDEV(Calculations!S88:S89))</f>
        <v/>
      </c>
      <c r="F36" s="111" t="str">
        <f>IF(ISERROR(STDEV(Calculations!T88:T89)),"",STDEV(Calculations!T88:T89))</f>
        <v/>
      </c>
      <c r="G36" s="111" t="str">
        <f>IF(ISERROR(STDEV(Calculations!U88:U89)),"",STDEV(Calculations!U88:U89))</f>
        <v/>
      </c>
      <c r="H36" s="111" t="str">
        <f>IF(ISERROR(STDEV(Calculations!V88:V89)),"",STDEV(Calculations!V88:V89))</f>
        <v/>
      </c>
      <c r="I36" s="111" t="str">
        <f>IF(ISERROR(STDEV(Calculations!W88:W89)),"",STDEV(Calculations!W88:W89))</f>
        <v/>
      </c>
      <c r="J36" s="111" t="str">
        <f>IF(ISERROR(STDEV(Calculations!X88:X89)),"",STDEV(Calculations!X88:X89))</f>
        <v/>
      </c>
      <c r="K36" s="111" t="str">
        <f>IF(ISERROR(STDEV(Calculations!Y88:Y89)),"",STDEV(Calculations!Y88:Y89))</f>
        <v/>
      </c>
    </row>
    <row r="37" spans="1:18" ht="15" customHeight="1">
      <c r="A37" s="42" t="s">
        <v>2515</v>
      </c>
      <c r="B37" s="112" t="str">
        <f>IF(B36="","",IF(OR(B36&lt;&gt;0,Calculations!P88&lt;&gt;35,Calculations!P89&lt;&gt;35),"No","Pass"))</f>
        <v>No</v>
      </c>
      <c r="C37" s="112" t="str">
        <f>IF(C36="","",IF(OR(C36&lt;&gt;0,Calculations!Q88&lt;&gt;35,Calculations!Q89&lt;&gt;35),"No","Pass"))</f>
        <v>No</v>
      </c>
      <c r="D37" s="112" t="str">
        <f>IF(D36="","",IF(OR(D36&lt;&gt;0,Calculations!R88&lt;&gt;35,Calculations!R89&lt;&gt;35),"No","Pass"))</f>
        <v>No</v>
      </c>
      <c r="E37" s="112" t="str">
        <f>IF(E36="","",IF(OR(E36&lt;&gt;0,Calculations!S88&lt;&gt;35,Calculations!S89&lt;&gt;35),"No","Pass"))</f>
        <v/>
      </c>
      <c r="F37" s="112" t="str">
        <f>IF(F36="","",IF(OR(F36&lt;&gt;0,Calculations!T88&lt;&gt;35,Calculations!T89&lt;&gt;35),"No","Pass"))</f>
        <v/>
      </c>
      <c r="G37" s="112" t="str">
        <f>IF(G36="","",IF(OR(G36&lt;&gt;0,Calculations!U88&lt;&gt;35,Calculations!U89&lt;&gt;35),"No","Pass"))</f>
        <v/>
      </c>
      <c r="H37" s="112" t="str">
        <f>IF(H36="","",IF(OR(H36&lt;&gt;0,Calculations!V88&lt;&gt;35,Calculations!V89&lt;&gt;35),"No","Pass"))</f>
        <v/>
      </c>
      <c r="I37" s="112" t="str">
        <f>IF(I36="","",IF(OR(I36&lt;&gt;0,Calculations!W88&lt;&gt;35,Calculations!W89&lt;&gt;35),"No","Pass"))</f>
        <v/>
      </c>
      <c r="J37" s="112" t="str">
        <f>IF(J36="","",IF(OR(J36&lt;&gt;0,Calculations!X88&lt;&gt;35,Calculations!X89&lt;&gt;35),"No","Pass"))</f>
        <v/>
      </c>
      <c r="K37" s="112" t="str">
        <f>IF(K36="","",IF(OR(K36&lt;&gt;0,Calculations!Y88&lt;&gt;35,Calculations!Y89&lt;&gt;35),"No","Pass"))</f>
        <v/>
      </c>
    </row>
    <row r="38" spans="1:18" s="3" customFormat="1" ht="15" customHeight="1">
      <c r="A38" s="134" t="str">
        <f>'Gene Table'!A99</f>
        <v>Plate 2</v>
      </c>
      <c r="B38" s="135"/>
      <c r="C38" s="135"/>
      <c r="D38" s="135"/>
      <c r="E38" s="135"/>
      <c r="F38" s="135"/>
      <c r="G38" s="135"/>
      <c r="H38" s="135"/>
      <c r="I38" s="135"/>
      <c r="J38" s="135"/>
      <c r="K38" s="135"/>
      <c r="L38" s="135"/>
      <c r="M38" s="136"/>
      <c r="N38" s="12"/>
      <c r="O38" s="12"/>
      <c r="P38" s="12"/>
      <c r="Q38" s="12"/>
      <c r="R38" s="12"/>
    </row>
    <row r="39" spans="1:18" ht="15" customHeight="1">
      <c r="A39" s="148" t="s">
        <v>346</v>
      </c>
      <c r="B39" s="146"/>
      <c r="C39" s="146"/>
      <c r="D39" s="146"/>
      <c r="E39" s="146"/>
      <c r="F39" s="146"/>
      <c r="G39" s="146"/>
      <c r="H39" s="146"/>
      <c r="I39" s="146"/>
      <c r="J39" s="146"/>
      <c r="K39" s="146"/>
      <c r="L39" s="146"/>
      <c r="M39" s="149"/>
    </row>
    <row r="40" spans="1:18" ht="15" customHeight="1">
      <c r="A40" s="123" t="str">
        <f>L1</f>
        <v>Test Sample</v>
      </c>
      <c r="B40" s="150"/>
      <c r="C40" s="150"/>
      <c r="D40" s="150"/>
      <c r="E40" s="150"/>
      <c r="F40" s="150"/>
      <c r="G40" s="150"/>
      <c r="H40" s="150"/>
      <c r="I40" s="150"/>
      <c r="J40" s="150"/>
      <c r="K40" s="150"/>
      <c r="L40" s="150"/>
      <c r="M40" s="124"/>
    </row>
    <row r="41" spans="1:18" ht="15" customHeight="1">
      <c r="A41" s="52" t="s">
        <v>1741</v>
      </c>
      <c r="B41" s="52" t="s">
        <v>1855</v>
      </c>
      <c r="C41" s="52" t="s">
        <v>1856</v>
      </c>
      <c r="D41" s="52" t="s">
        <v>1857</v>
      </c>
      <c r="E41" s="52" t="s">
        <v>1858</v>
      </c>
      <c r="F41" s="52" t="s">
        <v>1859</v>
      </c>
      <c r="G41" s="52" t="s">
        <v>1860</v>
      </c>
      <c r="H41" s="52" t="s">
        <v>1861</v>
      </c>
      <c r="I41" s="52" t="s">
        <v>1862</v>
      </c>
      <c r="J41" s="52" t="s">
        <v>1863</v>
      </c>
      <c r="K41" s="52" t="s">
        <v>1864</v>
      </c>
      <c r="L41" s="42" t="s">
        <v>344</v>
      </c>
      <c r="M41" s="45" t="s">
        <v>345</v>
      </c>
    </row>
    <row r="42" spans="1:18" ht="15" customHeight="1">
      <c r="A42" s="52" t="s">
        <v>348</v>
      </c>
      <c r="B42" s="54">
        <f>IF(ISERROR(AVERAGE(Calculations!D194:D195)),"",AVERAGE(Calculations!D194:D195))</f>
        <v>22.314999999999998</v>
      </c>
      <c r="C42" s="54">
        <f>IF(ISERROR(AVERAGE(Calculations!E194:E195)),"",AVERAGE(Calculations!E194:E195))</f>
        <v>22.35</v>
      </c>
      <c r="D42" s="54">
        <f>IF(ISERROR(AVERAGE(Calculations!F194:F195)),"",AVERAGE(Calculations!F194:F195))</f>
        <v>22.574999999999999</v>
      </c>
      <c r="E42" s="54" t="str">
        <f>IF(ISERROR(AVERAGE(Calculations!G194:G195)),"",AVERAGE(Calculations!G194:G195))</f>
        <v/>
      </c>
      <c r="F42" s="54" t="str">
        <f>IF(ISERROR(AVERAGE(Calculations!H194:H195)),"",AVERAGE(Calculations!H194:H195))</f>
        <v/>
      </c>
      <c r="G42" s="54" t="str">
        <f>IF(ISERROR(AVERAGE(Calculations!I194:I195)),"",AVERAGE(Calculations!I194:I195))</f>
        <v/>
      </c>
      <c r="H42" s="54" t="str">
        <f>IF(ISERROR(AVERAGE(Calculations!J194:J195)),"",AVERAGE(Calculations!J194:J195))</f>
        <v/>
      </c>
      <c r="I42" s="54" t="str">
        <f>IF(ISERROR(AVERAGE(Calculations!K194:K195)),"",AVERAGE(Calculations!K194:K195))</f>
        <v/>
      </c>
      <c r="J42" s="54" t="str">
        <f>IF(ISERROR(AVERAGE(Calculations!L194:L195)),"",AVERAGE(Calculations!L194:L195))</f>
        <v/>
      </c>
      <c r="K42" s="54" t="str">
        <f>IF(ISERROR(AVERAGE(Calculations!M194:M195)),"",AVERAGE(Calculations!M194:M195))</f>
        <v/>
      </c>
      <c r="L42" s="55">
        <f>AVERAGE(B42:K42)</f>
        <v>22.41333333333333</v>
      </c>
      <c r="M42" s="55">
        <f>STDEV(B42:K42)</f>
        <v>0.14109689342197917</v>
      </c>
    </row>
    <row r="43" spans="1:18" ht="15" customHeight="1">
      <c r="A43" s="42" t="s">
        <v>349</v>
      </c>
      <c r="B43" s="54">
        <f>IF(ISERROR(STDEV(Calculations!D194:D195)),"",STDEV(Calculations!D194:D195))</f>
        <v>2.6657925650733261</v>
      </c>
      <c r="C43" s="54">
        <f>IF(ISERROR(STDEV(Calculations!E194:E195)),"",STDEV(Calculations!E194:E195))</f>
        <v>2.602152954766499</v>
      </c>
      <c r="D43" s="54">
        <f>IF(ISERROR(STDEV(Calculations!F194:F195)),"",STDEV(Calculations!F194:F195))</f>
        <v>2.4819448019647958</v>
      </c>
      <c r="E43" s="54" t="str">
        <f>IF(ISERROR(STDEV(Calculations!G194:G195)),"",STDEV(Calculations!G194:G195))</f>
        <v/>
      </c>
      <c r="F43" s="54" t="str">
        <f>IF(ISERROR(STDEV(Calculations!H194:H195)),"",STDEV(Calculations!H194:H195))</f>
        <v/>
      </c>
      <c r="G43" s="54" t="str">
        <f>IF(ISERROR(STDEV(Calculations!I194:I195)),"",STDEV(Calculations!I194:I195))</f>
        <v/>
      </c>
      <c r="H43" s="54" t="str">
        <f>IF(ISERROR(STDEV(Calculations!J194:J195)),"",STDEV(Calculations!J194:J195))</f>
        <v/>
      </c>
      <c r="I43" s="54" t="str">
        <f>IF(ISERROR(STDEV(Calculations!K194:K195)),"",STDEV(Calculations!K194:K195))</f>
        <v/>
      </c>
      <c r="J43" s="54" t="str">
        <f>IF(ISERROR(STDEV(Calculations!L194:L195)),"",STDEV(Calculations!L194:L195))</f>
        <v/>
      </c>
      <c r="K43" s="54" t="str">
        <f>IF(ISERROR(STDEV(Calculations!M194:M195)),"",STDEV(Calculations!M194:M195))</f>
        <v/>
      </c>
      <c r="L43" s="55">
        <f>AVERAGE(B43:K43)</f>
        <v>2.5832967739348738</v>
      </c>
      <c r="M43" s="55" t="s">
        <v>340</v>
      </c>
    </row>
    <row r="44" spans="1:18" ht="15" customHeight="1">
      <c r="A44" s="52" t="s">
        <v>350</v>
      </c>
      <c r="B44" s="54">
        <f>IF(ISERROR(AVERAGE(Calculations!D192:D193)),"",AVERAGE(Calculations!D192:D193))</f>
        <v>20.96</v>
      </c>
      <c r="C44" s="54">
        <f>IF(ISERROR(AVERAGE(Calculations!E192:E193)),"",AVERAGE(Calculations!E192:E193))</f>
        <v>20.774999999999999</v>
      </c>
      <c r="D44" s="54">
        <f>IF(ISERROR(AVERAGE(Calculations!F192:F193)),"",AVERAGE(Calculations!F192:F193))</f>
        <v>20.865000000000002</v>
      </c>
      <c r="E44" s="54" t="str">
        <f>IF(ISERROR(AVERAGE(Calculations!G192:G193)),"",AVERAGE(Calculations!G192:G193))</f>
        <v/>
      </c>
      <c r="F44" s="54" t="str">
        <f>IF(ISERROR(AVERAGE(Calculations!H192:H193)),"",AVERAGE(Calculations!H192:H193))</f>
        <v/>
      </c>
      <c r="G44" s="54" t="str">
        <f>IF(ISERROR(AVERAGE(Calculations!I192:I193)),"",AVERAGE(Calculations!I192:I193))</f>
        <v/>
      </c>
      <c r="H44" s="54" t="str">
        <f>IF(ISERROR(AVERAGE(Calculations!J192:J193)),"",AVERAGE(Calculations!J192:J193))</f>
        <v/>
      </c>
      <c r="I44" s="54" t="str">
        <f>IF(ISERROR(AVERAGE(Calculations!K192:K193)),"",AVERAGE(Calculations!K192:K193))</f>
        <v/>
      </c>
      <c r="J44" s="54" t="str">
        <f>IF(ISERROR(AVERAGE(Calculations!L192:L193)),"",AVERAGE(Calculations!L192:L193))</f>
        <v/>
      </c>
      <c r="K44" s="54" t="str">
        <f>IF(ISERROR(AVERAGE(Calculations!M192:M193)),"",AVERAGE(Calculations!M192:M193))</f>
        <v/>
      </c>
      <c r="L44" s="55">
        <f>AVERAGE(B44:K44)</f>
        <v>20.866666666666667</v>
      </c>
      <c r="M44" s="55">
        <f>STDEV(B44:K44)</f>
        <v>9.251126057585389E-2</v>
      </c>
    </row>
    <row r="45" spans="1:18" ht="15" customHeight="1">
      <c r="A45" s="42" t="s">
        <v>351</v>
      </c>
      <c r="B45" s="54">
        <f>IF(ISERROR(STDEV(Calculations!D192:D193)),"",STDEV(Calculations!D192:D193))</f>
        <v>7.0710678118655765E-2</v>
      </c>
      <c r="C45" s="54">
        <f>IF(ISERROR(STDEV(Calculations!E192:E193)),"",STDEV(Calculations!E192:E193))</f>
        <v>7.7781745930519827E-2</v>
      </c>
      <c r="D45" s="54">
        <f>IF(ISERROR(STDEV(Calculations!F192:F193)),"",STDEV(Calculations!F192:F193))</f>
        <v>9.1923881554250478E-2</v>
      </c>
      <c r="E45" s="54" t="str">
        <f>IF(ISERROR(STDEV(Calculations!G192:G193)),"",STDEV(Calculations!G192:G193))</f>
        <v/>
      </c>
      <c r="F45" s="54" t="str">
        <f>IF(ISERROR(STDEV(Calculations!H192:H193)),"",STDEV(Calculations!H192:H193))</f>
        <v/>
      </c>
      <c r="G45" s="54" t="str">
        <f>IF(ISERROR(STDEV(Calculations!I192:I193)),"",STDEV(Calculations!I192:I193))</f>
        <v/>
      </c>
      <c r="H45" s="54" t="str">
        <f>IF(ISERROR(STDEV(Calculations!J192:J193)),"",STDEV(Calculations!J192:J193))</f>
        <v/>
      </c>
      <c r="I45" s="54" t="str">
        <f>IF(ISERROR(STDEV(Calculations!K192:K193)),"",STDEV(Calculations!K192:K193))</f>
        <v/>
      </c>
      <c r="J45" s="54" t="str">
        <f>IF(ISERROR(STDEV(Calculations!L192:L193)),"",STDEV(Calculations!L192:L193))</f>
        <v/>
      </c>
      <c r="K45" s="54" t="str">
        <f>IF(ISERROR(STDEV(Calculations!M192:M193)),"",STDEV(Calculations!M192:M193))</f>
        <v/>
      </c>
      <c r="L45" s="55">
        <f>AVERAGE(B45:K45)</f>
        <v>8.0138768534475366E-2</v>
      </c>
      <c r="M45" s="55" t="s">
        <v>340</v>
      </c>
    </row>
    <row r="46" spans="1:18" ht="15" customHeight="1">
      <c r="A46" s="123" t="str">
        <f>L2</f>
        <v>Control Sample</v>
      </c>
      <c r="B46" s="150"/>
      <c r="C46" s="150"/>
      <c r="D46" s="150"/>
      <c r="E46" s="150"/>
      <c r="F46" s="150"/>
      <c r="G46" s="150"/>
      <c r="H46" s="150"/>
      <c r="I46" s="150"/>
      <c r="J46" s="150"/>
      <c r="K46" s="150"/>
      <c r="L46" s="150"/>
      <c r="M46" s="124"/>
    </row>
    <row r="47" spans="1:18" ht="15" customHeight="1">
      <c r="A47" s="52" t="s">
        <v>1741</v>
      </c>
      <c r="B47" s="52" t="s">
        <v>1855</v>
      </c>
      <c r="C47" s="52" t="s">
        <v>1856</v>
      </c>
      <c r="D47" s="52" t="s">
        <v>1857</v>
      </c>
      <c r="E47" s="52" t="s">
        <v>1858</v>
      </c>
      <c r="F47" s="52" t="s">
        <v>1859</v>
      </c>
      <c r="G47" s="52" t="s">
        <v>1860</v>
      </c>
      <c r="H47" s="52" t="s">
        <v>1861</v>
      </c>
      <c r="I47" s="52" t="s">
        <v>1862</v>
      </c>
      <c r="J47" s="52" t="s">
        <v>1863</v>
      </c>
      <c r="K47" s="52" t="s">
        <v>1864</v>
      </c>
      <c r="L47" s="42" t="s">
        <v>344</v>
      </c>
      <c r="M47" s="45" t="s">
        <v>345</v>
      </c>
    </row>
    <row r="48" spans="1:18" ht="15" customHeight="1">
      <c r="A48" s="52" t="s">
        <v>348</v>
      </c>
      <c r="B48" s="54">
        <f>IF(ISERROR(AVERAGE(Calculations!P194:P195)),"",AVERAGE(Calculations!P194:P195))</f>
        <v>20.86</v>
      </c>
      <c r="C48" s="54">
        <f>IF(ISERROR(AVERAGE(Calculations!Q194:Q195)),"",AVERAGE(Calculations!Q194:Q195))</f>
        <v>20.62</v>
      </c>
      <c r="D48" s="54">
        <f>IF(ISERROR(AVERAGE(Calculations!R194:R195)),"",AVERAGE(Calculations!R194:R195))</f>
        <v>20.73</v>
      </c>
      <c r="E48" s="54" t="str">
        <f>IF(ISERROR(AVERAGE(Calculations!S194:S195)),"",AVERAGE(Calculations!S194:S195))</f>
        <v/>
      </c>
      <c r="F48" s="54" t="str">
        <f>IF(ISERROR(AVERAGE(Calculations!T194:T195)),"",AVERAGE(Calculations!T194:T195))</f>
        <v/>
      </c>
      <c r="G48" s="54" t="str">
        <f>IF(ISERROR(AVERAGE(Calculations!U194:U195)),"",AVERAGE(Calculations!U194:U195))</f>
        <v/>
      </c>
      <c r="H48" s="54" t="str">
        <f>IF(ISERROR(AVERAGE(Calculations!V194:V195)),"",AVERAGE(Calculations!V194:V195))</f>
        <v/>
      </c>
      <c r="I48" s="54" t="str">
        <f>IF(ISERROR(AVERAGE(Calculations!W194:W195)),"",AVERAGE(Calculations!W194:W195))</f>
        <v/>
      </c>
      <c r="J48" s="54" t="str">
        <f>IF(ISERROR(AVERAGE(Calculations!X194:X195)),"",AVERAGE(Calculations!X194:X195))</f>
        <v/>
      </c>
      <c r="K48" s="54" t="str">
        <f>IF(ISERROR(AVERAGE(Calculations!Y194:Y195)),"",AVERAGE(Calculations!Y194:Y195))</f>
        <v/>
      </c>
      <c r="L48" s="55">
        <f>AVERAGE(B48:K48)</f>
        <v>20.736666666666668</v>
      </c>
      <c r="M48" s="55">
        <f>STDEV(B48:K48)</f>
        <v>0.12013880860626654</v>
      </c>
    </row>
    <row r="49" spans="1:13" ht="15" customHeight="1">
      <c r="A49" s="42" t="s">
        <v>349</v>
      </c>
      <c r="B49" s="54">
        <f>IF(ISERROR(STDEV(Calculations!P194:P195)),"",STDEV(Calculations!P194:P195))</f>
        <v>0.21213203435613576</v>
      </c>
      <c r="C49" s="54">
        <f>IF(ISERROR(STDEV(Calculations!Q194:Q195)),"",STDEV(Calculations!Q194:Q195))</f>
        <v>2.8284271247461298E-2</v>
      </c>
      <c r="D49" s="54">
        <f>IF(ISERROR(STDEV(Calculations!R194:R195)),"",STDEV(Calculations!R194:R195))</f>
        <v>9.8994949366117052E-2</v>
      </c>
      <c r="E49" s="54" t="str">
        <f>IF(ISERROR(STDEV(Calculations!S194:S195)),"",STDEV(Calculations!S194:S195))</f>
        <v/>
      </c>
      <c r="F49" s="54" t="str">
        <f>IF(ISERROR(STDEV(Calculations!T194:T195)),"",STDEV(Calculations!T194:T195))</f>
        <v/>
      </c>
      <c r="G49" s="54" t="str">
        <f>IF(ISERROR(STDEV(Calculations!U194:U195)),"",STDEV(Calculations!U194:U195))</f>
        <v/>
      </c>
      <c r="H49" s="54" t="str">
        <f>IF(ISERROR(STDEV(Calculations!V194:V195)),"",STDEV(Calculations!V194:V195))</f>
        <v/>
      </c>
      <c r="I49" s="54" t="str">
        <f>IF(ISERROR(STDEV(Calculations!W194:W195)),"",STDEV(Calculations!W194:W195))</f>
        <v/>
      </c>
      <c r="J49" s="54" t="str">
        <f>IF(ISERROR(STDEV(Calculations!X194:X195)),"",STDEV(Calculations!X194:X195))</f>
        <v/>
      </c>
      <c r="K49" s="54" t="str">
        <f>IF(ISERROR(STDEV(Calculations!Y194:Y195)),"",STDEV(Calculations!Y194:Y195))</f>
        <v/>
      </c>
      <c r="L49" s="55">
        <f>AVERAGE(B49:K49)</f>
        <v>0.11313708498990471</v>
      </c>
      <c r="M49" s="55" t="s">
        <v>340</v>
      </c>
    </row>
    <row r="50" spans="1:13" ht="15" customHeight="1">
      <c r="A50" s="52" t="s">
        <v>350</v>
      </c>
      <c r="B50" s="54">
        <f>IF(ISERROR(AVERAGE(Calculations!P192:P193)),"",AVERAGE(Calculations!P192:P193))</f>
        <v>21.975000000000001</v>
      </c>
      <c r="C50" s="54">
        <f>IF(ISERROR(AVERAGE(Calculations!Q192:Q193)),"",AVERAGE(Calculations!Q192:Q193))</f>
        <v>22.035</v>
      </c>
      <c r="D50" s="54">
        <f>IF(ISERROR(AVERAGE(Calculations!R192:R193)),"",AVERAGE(Calculations!R192:R193))</f>
        <v>22.134999999999998</v>
      </c>
      <c r="E50" s="54" t="str">
        <f>IF(ISERROR(AVERAGE(Calculations!S192:S193)),"",AVERAGE(Calculations!S192:S193))</f>
        <v/>
      </c>
      <c r="F50" s="54" t="str">
        <f>IF(ISERROR(AVERAGE(Calculations!T192:T193)),"",AVERAGE(Calculations!T192:T193))</f>
        <v/>
      </c>
      <c r="G50" s="54" t="str">
        <f>IF(ISERROR(AVERAGE(Calculations!U192:U193)),"",AVERAGE(Calculations!U192:U193))</f>
        <v/>
      </c>
      <c r="H50" s="54" t="str">
        <f>IF(ISERROR(AVERAGE(Calculations!V192:V193)),"",AVERAGE(Calculations!V192:V193))</f>
        <v/>
      </c>
      <c r="I50" s="54" t="str">
        <f>IF(ISERROR(AVERAGE(Calculations!W192:W193)),"",AVERAGE(Calculations!W192:W193))</f>
        <v/>
      </c>
      <c r="J50" s="54" t="str">
        <f>IF(ISERROR(AVERAGE(Calculations!X192:X193)),"",AVERAGE(Calculations!X192:X193))</f>
        <v/>
      </c>
      <c r="K50" s="54" t="str">
        <f>IF(ISERROR(AVERAGE(Calculations!Y192:Y193)),"",AVERAGE(Calculations!Y192:Y193))</f>
        <v/>
      </c>
      <c r="L50" s="55">
        <f>AVERAGE(B50:K50)</f>
        <v>22.048333333333336</v>
      </c>
      <c r="M50" s="55">
        <f>STDEV(B50:K50)</f>
        <v>8.0829037686545882E-2</v>
      </c>
    </row>
    <row r="51" spans="1:13" ht="15" customHeight="1">
      <c r="A51" s="42" t="s">
        <v>351</v>
      </c>
      <c r="B51" s="54">
        <f>IF(ISERROR(STDEV(Calculations!P192:P193)),"",STDEV(Calculations!P192:P193))</f>
        <v>1.7748380207781924</v>
      </c>
      <c r="C51" s="54">
        <f>IF(ISERROR(STDEV(Calculations!Q192:Q193)),"",STDEV(Calculations!Q192:Q193))</f>
        <v>1.7182694782833101</v>
      </c>
      <c r="D51" s="54">
        <f>IF(ISERROR(STDEV(Calculations!R192:R193)),"",STDEV(Calculations!R192:R193))</f>
        <v>1.6758430714121495</v>
      </c>
      <c r="E51" s="54" t="str">
        <f>IF(ISERROR(STDEV(Calculations!S192:S193)),"",STDEV(Calculations!S192:S193))</f>
        <v/>
      </c>
      <c r="F51" s="54" t="str">
        <f>IF(ISERROR(STDEV(Calculations!T192:T193)),"",STDEV(Calculations!T192:T193))</f>
        <v/>
      </c>
      <c r="G51" s="54" t="str">
        <f>IF(ISERROR(STDEV(Calculations!U192:U193)),"",STDEV(Calculations!U192:U193))</f>
        <v/>
      </c>
      <c r="H51" s="54" t="str">
        <f>IF(ISERROR(STDEV(Calculations!V192:V193)),"",STDEV(Calculations!V192:V193))</f>
        <v/>
      </c>
      <c r="I51" s="54" t="str">
        <f>IF(ISERROR(STDEV(Calculations!W192:W193)),"",STDEV(Calculations!W192:W193))</f>
        <v/>
      </c>
      <c r="J51" s="54" t="str">
        <f>IF(ISERROR(STDEV(Calculations!X192:X193)),"",STDEV(Calculations!X192:X193))</f>
        <v/>
      </c>
      <c r="K51" s="54" t="str">
        <f>IF(ISERROR(STDEV(Calculations!Y192:Y193)),"",STDEV(Calculations!Y192:Y193))</f>
        <v/>
      </c>
      <c r="L51" s="55">
        <f>AVERAGE(B51:K51)</f>
        <v>1.7229835234912174</v>
      </c>
      <c r="M51" s="55" t="s">
        <v>340</v>
      </c>
    </row>
    <row r="52" spans="1:13" ht="15" customHeight="1">
      <c r="A52" s="148" t="s">
        <v>355</v>
      </c>
      <c r="B52" s="151"/>
      <c r="C52" s="151"/>
      <c r="D52" s="151"/>
      <c r="E52" s="151"/>
      <c r="F52" s="151"/>
      <c r="G52" s="151"/>
      <c r="H52" s="151"/>
      <c r="I52" s="151"/>
      <c r="J52" s="151"/>
      <c r="K52" s="152"/>
    </row>
    <row r="53" spans="1:13" ht="15" customHeight="1">
      <c r="A53" s="129" t="str">
        <f>L1</f>
        <v>Test Sample</v>
      </c>
      <c r="B53" s="129"/>
      <c r="C53" s="129"/>
      <c r="D53" s="129"/>
      <c r="E53" s="129"/>
      <c r="F53" s="129"/>
      <c r="G53" s="129"/>
      <c r="H53" s="129"/>
      <c r="I53" s="129"/>
      <c r="J53" s="129"/>
      <c r="K53" s="129"/>
      <c r="L53" s="50"/>
      <c r="M53" s="50"/>
    </row>
    <row r="54" spans="1:13" ht="15" customHeight="1">
      <c r="A54" s="52" t="s">
        <v>1741</v>
      </c>
      <c r="B54" s="52" t="s">
        <v>1855</v>
      </c>
      <c r="C54" s="52" t="s">
        <v>1856</v>
      </c>
      <c r="D54" s="52" t="s">
        <v>1857</v>
      </c>
      <c r="E54" s="52" t="s">
        <v>1858</v>
      </c>
      <c r="F54" s="52" t="s">
        <v>1859</v>
      </c>
      <c r="G54" s="52" t="s">
        <v>1860</v>
      </c>
      <c r="H54" s="52" t="s">
        <v>1861</v>
      </c>
      <c r="I54" s="52" t="s">
        <v>1862</v>
      </c>
      <c r="J54" s="52" t="s">
        <v>1863</v>
      </c>
      <c r="K54" s="52" t="s">
        <v>1864</v>
      </c>
      <c r="L54" s="50"/>
      <c r="M54" s="50"/>
    </row>
    <row r="55" spans="1:13" ht="15" customHeight="1">
      <c r="A55" s="52" t="s">
        <v>343</v>
      </c>
      <c r="B55" s="54">
        <f>IF(ISERR(B44-B42),"",B44-B42)</f>
        <v>-1.3549999999999969</v>
      </c>
      <c r="C55" s="54">
        <f t="shared" ref="C55:K55" si="4">IF(ISERR(C44-C42),"",C44-C42)</f>
        <v>-1.5750000000000028</v>
      </c>
      <c r="D55" s="54">
        <f t="shared" si="4"/>
        <v>-1.7099999999999973</v>
      </c>
      <c r="E55" s="54" t="str">
        <f t="shared" si="4"/>
        <v/>
      </c>
      <c r="F55" s="54" t="str">
        <f t="shared" si="4"/>
        <v/>
      </c>
      <c r="G55" s="54" t="str">
        <f t="shared" si="4"/>
        <v/>
      </c>
      <c r="H55" s="54" t="str">
        <f t="shared" si="4"/>
        <v/>
      </c>
      <c r="I55" s="54" t="str">
        <f t="shared" si="4"/>
        <v/>
      </c>
      <c r="J55" s="54" t="str">
        <f t="shared" si="4"/>
        <v/>
      </c>
      <c r="K55" s="54" t="str">
        <f t="shared" si="4"/>
        <v/>
      </c>
      <c r="L55" s="49"/>
      <c r="M55" s="47"/>
    </row>
    <row r="56" spans="1:13" ht="15" customHeight="1">
      <c r="A56" s="42" t="s">
        <v>341</v>
      </c>
      <c r="B56" s="53" t="str">
        <f>IF(B55="","",IF(B55&lt;$D$4,"Pass","FAIL"))</f>
        <v>Pass</v>
      </c>
      <c r="C56" s="53" t="str">
        <f t="shared" ref="C56:K56" si="5">IF(C55="","",IF(C55&lt;$D$4,"Pass","FAIL"))</f>
        <v>Pass</v>
      </c>
      <c r="D56" s="53" t="str">
        <f t="shared" si="5"/>
        <v>Pass</v>
      </c>
      <c r="E56" s="53" t="str">
        <f t="shared" si="5"/>
        <v/>
      </c>
      <c r="F56" s="53" t="str">
        <f t="shared" si="5"/>
        <v/>
      </c>
      <c r="G56" s="53" t="str">
        <f t="shared" si="5"/>
        <v/>
      </c>
      <c r="H56" s="53" t="str">
        <f t="shared" si="5"/>
        <v/>
      </c>
      <c r="I56" s="53" t="str">
        <f t="shared" si="5"/>
        <v/>
      </c>
      <c r="J56" s="53" t="str">
        <f t="shared" si="5"/>
        <v/>
      </c>
      <c r="K56" s="53" t="str">
        <f t="shared" si="5"/>
        <v/>
      </c>
      <c r="L56" s="48"/>
      <c r="M56" s="48"/>
    </row>
    <row r="57" spans="1:13" ht="15" customHeight="1">
      <c r="A57" s="129" t="str">
        <f>L2</f>
        <v>Control Sample</v>
      </c>
      <c r="B57" s="129"/>
      <c r="C57" s="129"/>
      <c r="D57" s="129"/>
      <c r="E57" s="129"/>
      <c r="F57" s="129"/>
      <c r="G57" s="129"/>
      <c r="H57" s="129"/>
      <c r="I57" s="129"/>
      <c r="J57" s="129"/>
      <c r="K57" s="129"/>
    </row>
    <row r="58" spans="1:13" ht="15" customHeight="1">
      <c r="A58" s="52" t="s">
        <v>1741</v>
      </c>
      <c r="B58" s="52" t="s">
        <v>1855</v>
      </c>
      <c r="C58" s="52" t="s">
        <v>1856</v>
      </c>
      <c r="D58" s="52" t="s">
        <v>1857</v>
      </c>
      <c r="E58" s="52" t="s">
        <v>1858</v>
      </c>
      <c r="F58" s="52" t="s">
        <v>1859</v>
      </c>
      <c r="G58" s="52" t="s">
        <v>1860</v>
      </c>
      <c r="H58" s="52" t="s">
        <v>1861</v>
      </c>
      <c r="I58" s="52" t="s">
        <v>1862</v>
      </c>
      <c r="J58" s="52" t="s">
        <v>1863</v>
      </c>
      <c r="K58" s="52" t="s">
        <v>1864</v>
      </c>
    </row>
    <row r="59" spans="1:13" ht="15" customHeight="1">
      <c r="A59" s="52" t="s">
        <v>343</v>
      </c>
      <c r="B59" s="54">
        <f>IF(ISERR(B50-B48),"",B50-B48)</f>
        <v>1.115000000000002</v>
      </c>
      <c r="C59" s="54">
        <f t="shared" ref="C59:K59" si="6">IF(ISERR(C50-C48),"",C50-C48)</f>
        <v>1.4149999999999991</v>
      </c>
      <c r="D59" s="54">
        <f t="shared" si="6"/>
        <v>1.4049999999999976</v>
      </c>
      <c r="E59" s="54" t="str">
        <f t="shared" si="6"/>
        <v/>
      </c>
      <c r="F59" s="54" t="str">
        <f t="shared" si="6"/>
        <v/>
      </c>
      <c r="G59" s="54" t="str">
        <f t="shared" si="6"/>
        <v/>
      </c>
      <c r="H59" s="54" t="str">
        <f t="shared" si="6"/>
        <v/>
      </c>
      <c r="I59" s="54" t="str">
        <f t="shared" si="6"/>
        <v/>
      </c>
      <c r="J59" s="54" t="str">
        <f t="shared" si="6"/>
        <v/>
      </c>
      <c r="K59" s="54" t="str">
        <f t="shared" si="6"/>
        <v/>
      </c>
    </row>
    <row r="60" spans="1:13" ht="15" customHeight="1">
      <c r="A60" s="42" t="s">
        <v>341</v>
      </c>
      <c r="B60" s="53" t="str">
        <f>IF(B59="","",IF(B59&lt;$D$4,"Pass","FAIL"))</f>
        <v>Pass</v>
      </c>
      <c r="C60" s="53" t="str">
        <f t="shared" ref="C60:K60" si="7">IF(C59="","",IF(C59&lt;$D$4,"Pass","FAIL"))</f>
        <v>Pass</v>
      </c>
      <c r="D60" s="53" t="str">
        <f t="shared" si="7"/>
        <v>Pass</v>
      </c>
      <c r="E60" s="53" t="str">
        <f t="shared" si="7"/>
        <v/>
      </c>
      <c r="F60" s="53" t="str">
        <f t="shared" si="7"/>
        <v/>
      </c>
      <c r="G60" s="53" t="str">
        <f t="shared" si="7"/>
        <v/>
      </c>
      <c r="H60" s="53" t="str">
        <f t="shared" si="7"/>
        <v/>
      </c>
      <c r="I60" s="53" t="str">
        <f t="shared" si="7"/>
        <v/>
      </c>
      <c r="J60" s="53" t="str">
        <f t="shared" si="7"/>
        <v/>
      </c>
      <c r="K60" s="53" t="str">
        <f t="shared" si="7"/>
        <v/>
      </c>
    </row>
    <row r="61" spans="1:13" ht="15" customHeight="1">
      <c r="A61" s="146" t="s">
        <v>2513</v>
      </c>
      <c r="B61" s="147"/>
      <c r="C61" s="147"/>
      <c r="D61" s="147"/>
      <c r="E61" s="147"/>
      <c r="F61" s="147"/>
      <c r="G61" s="147"/>
      <c r="H61" s="147"/>
      <c r="I61" s="147"/>
      <c r="J61" s="147"/>
      <c r="K61" s="147"/>
    </row>
    <row r="62" spans="1:13" ht="15" customHeight="1">
      <c r="A62" s="129" t="str">
        <f>L1</f>
        <v>Test Sample</v>
      </c>
      <c r="B62" s="129"/>
      <c r="C62" s="129"/>
      <c r="D62" s="129"/>
      <c r="E62" s="129"/>
      <c r="F62" s="129"/>
      <c r="G62" s="129"/>
      <c r="H62" s="129"/>
      <c r="I62" s="129"/>
      <c r="J62" s="129"/>
      <c r="K62" s="129"/>
    </row>
    <row r="63" spans="1:13" ht="15" customHeight="1">
      <c r="A63" s="110" t="s">
        <v>1741</v>
      </c>
      <c r="B63" s="110" t="s">
        <v>1855</v>
      </c>
      <c r="C63" s="110" t="s">
        <v>1856</v>
      </c>
      <c r="D63" s="110" t="s">
        <v>1857</v>
      </c>
      <c r="E63" s="110" t="s">
        <v>1858</v>
      </c>
      <c r="F63" s="110" t="s">
        <v>1859</v>
      </c>
      <c r="G63" s="110" t="s">
        <v>1860</v>
      </c>
      <c r="H63" s="110" t="s">
        <v>1861</v>
      </c>
      <c r="I63" s="110" t="s">
        <v>1862</v>
      </c>
      <c r="J63" s="110" t="s">
        <v>1863</v>
      </c>
      <c r="K63" s="110" t="s">
        <v>1864</v>
      </c>
    </row>
    <row r="64" spans="1:13" ht="15" customHeight="1">
      <c r="A64" s="110" t="s">
        <v>2516</v>
      </c>
      <c r="B64" s="111">
        <f>IF(ISERROR(STDEV(Calculations!D184:D185)),"",STDEV(Calculations!D184:D185))</f>
        <v>3.174909447527567</v>
      </c>
      <c r="C64" s="111">
        <f>IF(ISERROR(STDEV(Calculations!E184:E185)),"",STDEV(Calculations!E184:E185))</f>
        <v>3.1183409050327167</v>
      </c>
      <c r="D64" s="111">
        <f>IF(ISERROR(STDEV(Calculations!F184:F185)),"",STDEV(Calculations!F184:F185))</f>
        <v>3.0829855659733729</v>
      </c>
      <c r="E64" s="111" t="str">
        <f>IF(ISERROR(STDEV(Calculations!G184:G185)),"",STDEV(Calculations!G184:G185))</f>
        <v/>
      </c>
      <c r="F64" s="111" t="str">
        <f>IF(ISERROR(STDEV(Calculations!H184:H185)),"",STDEV(Calculations!H184:H185))</f>
        <v/>
      </c>
      <c r="G64" s="111" t="str">
        <f>IF(ISERROR(STDEV(Calculations!I184:I185)),"",STDEV(Calculations!I184:I185))</f>
        <v/>
      </c>
      <c r="H64" s="111" t="str">
        <f>IF(ISERROR(STDEV(Calculations!J184:J185)),"",STDEV(Calculations!J184:J185))</f>
        <v/>
      </c>
      <c r="I64" s="111" t="str">
        <f>IF(ISERROR(STDEV(Calculations!K184:K185)),"",STDEV(Calculations!K184:K185))</f>
        <v/>
      </c>
      <c r="J64" s="111" t="str">
        <f>IF(ISERROR(STDEV(Calculations!L184:L185)),"",STDEV(Calculations!L184:L185))</f>
        <v/>
      </c>
      <c r="K64" s="111" t="str">
        <f>IF(ISERROR(STDEV(Calculations!M184:M185)),"",STDEV(Calculations!M184:M185))</f>
        <v/>
      </c>
    </row>
    <row r="65" spans="1:11" ht="15" customHeight="1">
      <c r="A65" s="42" t="s">
        <v>2515</v>
      </c>
      <c r="B65" s="112" t="str">
        <f>IF(B64="","",IF(OR(B64&lt;&gt;0,Calculations!D184&lt;&gt;35,Calculations!D185&lt;&gt;35),"No","Pass"))</f>
        <v>No</v>
      </c>
      <c r="C65" s="112" t="str">
        <f>IF(C64="","",IF(OR(C64&lt;&gt;0,Calculations!E184&lt;&gt;35,Calculations!E185&lt;&gt;35),"No","Pass"))</f>
        <v>No</v>
      </c>
      <c r="D65" s="112" t="str">
        <f>IF(D64="","",IF(OR(D64&lt;&gt;0,Calculations!F184&lt;&gt;35,Calculations!F185&lt;&gt;35),"No","Pass"))</f>
        <v>No</v>
      </c>
      <c r="E65" s="112" t="str">
        <f>IF(E64="","",IF(OR(E64&lt;&gt;0,Calculations!G184&lt;&gt;35,Calculations!G185&lt;&gt;35),"No","Pass"))</f>
        <v/>
      </c>
      <c r="F65" s="112" t="str">
        <f>IF(F64="","",IF(OR(F64&lt;&gt;0,Calculations!H184&lt;&gt;35,Calculations!H185&lt;&gt;35),"No","Pass"))</f>
        <v/>
      </c>
      <c r="G65" s="112" t="str">
        <f>IF(G64="","",IF(OR(G64&lt;&gt;0,Calculations!I184&lt;&gt;35,Calculations!I185&lt;&gt;35),"No","Pass"))</f>
        <v/>
      </c>
      <c r="H65" s="112" t="str">
        <f>IF(H64="","",IF(OR(H64&lt;&gt;0,Calculations!J184&lt;&gt;35,Calculations!J185&lt;&gt;35),"No","Pass"))</f>
        <v/>
      </c>
      <c r="I65" s="112" t="str">
        <f>IF(I64="","",IF(OR(I64&lt;&gt;0,Calculations!K184&lt;&gt;35,Calculations!K185&lt;&gt;35),"No","Pass"))</f>
        <v/>
      </c>
      <c r="J65" s="112" t="str">
        <f>IF(J64="","",IF(OR(J64&lt;&gt;0,Calculations!L184&lt;&gt;35,Calculations!L185&lt;&gt;35),"No","Pass"))</f>
        <v/>
      </c>
      <c r="K65" s="112" t="str">
        <f>IF(K64="","",IF(OR(K64&lt;&gt;0,Calculations!M184&lt;&gt;35,Calculations!M185&lt;&gt;35),"No","Pass"))</f>
        <v/>
      </c>
    </row>
    <row r="66" spans="1:11" ht="15" customHeight="1">
      <c r="A66" s="129" t="str">
        <f>L2</f>
        <v>Control Sample</v>
      </c>
      <c r="B66" s="129"/>
      <c r="C66" s="129"/>
      <c r="D66" s="129"/>
      <c r="E66" s="129"/>
      <c r="F66" s="129"/>
      <c r="G66" s="129"/>
      <c r="H66" s="129"/>
      <c r="I66" s="129"/>
      <c r="J66" s="129"/>
      <c r="K66" s="129"/>
    </row>
    <row r="67" spans="1:11" ht="15" customHeight="1">
      <c r="A67" s="110" t="s">
        <v>1741</v>
      </c>
      <c r="B67" s="110" t="s">
        <v>1855</v>
      </c>
      <c r="C67" s="110" t="s">
        <v>1856</v>
      </c>
      <c r="D67" s="110" t="s">
        <v>1857</v>
      </c>
      <c r="E67" s="110" t="s">
        <v>1858</v>
      </c>
      <c r="F67" s="110" t="s">
        <v>1859</v>
      </c>
      <c r="G67" s="110" t="s">
        <v>1860</v>
      </c>
      <c r="H67" s="110" t="s">
        <v>1861</v>
      </c>
      <c r="I67" s="110" t="s">
        <v>1862</v>
      </c>
      <c r="J67" s="110" t="s">
        <v>1863</v>
      </c>
      <c r="K67" s="110" t="s">
        <v>1864</v>
      </c>
    </row>
    <row r="68" spans="1:11" ht="15" customHeight="1">
      <c r="A68" s="110" t="s">
        <v>2516</v>
      </c>
      <c r="B68" s="111">
        <f>IF(ISERROR(STDEV(Calculations!P184:P185)),"",STDEV(Calculations!P184:P185))</f>
        <v>5.847773080412721</v>
      </c>
      <c r="C68" s="111">
        <f>IF(ISERROR(STDEV(Calculations!Q184:Q185)),"",STDEV(Calculations!Q184:Q185))</f>
        <v>5.7841334701059459</v>
      </c>
      <c r="D68" s="111">
        <f>IF(ISERROR(STDEV(Calculations!R184:R185)),"",STDEV(Calculations!R184:R185))</f>
        <v>5.8477730804127406</v>
      </c>
      <c r="E68" s="111" t="str">
        <f>IF(ISERROR(STDEV(Calculations!S184:S185)),"",STDEV(Calculations!S184:S185))</f>
        <v/>
      </c>
      <c r="F68" s="111" t="str">
        <f>IF(ISERROR(STDEV(Calculations!T184:T185)),"",STDEV(Calculations!T184:T185))</f>
        <v/>
      </c>
      <c r="G68" s="111" t="str">
        <f>IF(ISERROR(STDEV(Calculations!U184:U185)),"",STDEV(Calculations!U184:U185))</f>
        <v/>
      </c>
      <c r="H68" s="111" t="str">
        <f>IF(ISERROR(STDEV(Calculations!V184:V185)),"",STDEV(Calculations!V184:V185))</f>
        <v/>
      </c>
      <c r="I68" s="111" t="str">
        <f>IF(ISERROR(STDEV(Calculations!W184:W185)),"",STDEV(Calculations!W184:W185))</f>
        <v/>
      </c>
      <c r="J68" s="111" t="str">
        <f>IF(ISERROR(STDEV(Calculations!X184:X185)),"",STDEV(Calculations!X184:X185))</f>
        <v/>
      </c>
      <c r="K68" s="111" t="str">
        <f>IF(ISERROR(STDEV(Calculations!Y184:Y185)),"",STDEV(Calculations!Y184:Y185))</f>
        <v/>
      </c>
    </row>
    <row r="69" spans="1:11" ht="15" customHeight="1">
      <c r="A69" s="42" t="s">
        <v>2515</v>
      </c>
      <c r="B69" s="112" t="str">
        <f>IF(B68="","",IF(OR(B68&lt;&gt;0,Calculations!P184&lt;&gt;35,Calculations!P185&lt;&gt;35),"No","Pass"))</f>
        <v>No</v>
      </c>
      <c r="C69" s="112" t="str">
        <f>IF(C68="","",IF(OR(C68&lt;&gt;0,Calculations!Q184&lt;&gt;35,Calculations!Q185&lt;&gt;35),"No","Pass"))</f>
        <v>No</v>
      </c>
      <c r="D69" s="112" t="str">
        <f>IF(D68="","",IF(OR(D68&lt;&gt;0,Calculations!R184&lt;&gt;35,Calculations!R185&lt;&gt;35),"No","Pass"))</f>
        <v>No</v>
      </c>
      <c r="E69" s="112" t="str">
        <f>IF(E68="","",IF(OR(E68&lt;&gt;0,Calculations!S184&lt;&gt;35,Calculations!S185&lt;&gt;35),"No","Pass"))</f>
        <v/>
      </c>
      <c r="F69" s="112" t="str">
        <f>IF(F68="","",IF(OR(F68&lt;&gt;0,Calculations!T184&lt;&gt;35,Calculations!T185&lt;&gt;35),"No","Pass"))</f>
        <v/>
      </c>
      <c r="G69" s="112" t="str">
        <f>IF(G68="","",IF(OR(G68&lt;&gt;0,Calculations!U184&lt;&gt;35,Calculations!U185&lt;&gt;35),"No","Pass"))</f>
        <v/>
      </c>
      <c r="H69" s="112" t="str">
        <f>IF(H68="","",IF(OR(H68&lt;&gt;0,Calculations!V184&lt;&gt;35,Calculations!V185&lt;&gt;35),"No","Pass"))</f>
        <v/>
      </c>
      <c r="I69" s="112" t="str">
        <f>IF(I68="","",IF(OR(I68&lt;&gt;0,Calculations!W184&lt;&gt;35,Calculations!W185&lt;&gt;35),"No","Pass"))</f>
        <v/>
      </c>
      <c r="J69" s="112" t="str">
        <f>IF(J68="","",IF(OR(J68&lt;&gt;0,Calculations!X184&lt;&gt;35,Calculations!X185&lt;&gt;35),"No","Pass"))</f>
        <v/>
      </c>
      <c r="K69" s="112" t="str">
        <f>IF(K68="","",IF(OR(K68&lt;&gt;0,Calculations!Y184&lt;&gt;35,Calculations!Y185&lt;&gt;35),"No","Pass"))</f>
        <v/>
      </c>
    </row>
  </sheetData>
  <mergeCells count="31">
    <mergeCell ref="A3:M3"/>
    <mergeCell ref="E4:M4"/>
    <mergeCell ref="A5:M5"/>
    <mergeCell ref="A6:M6"/>
    <mergeCell ref="A38:M38"/>
    <mergeCell ref="A29:K29"/>
    <mergeCell ref="A30:K30"/>
    <mergeCell ref="A7:M7"/>
    <mergeCell ref="A14:M14"/>
    <mergeCell ref="A21:K21"/>
    <mergeCell ref="A25:K25"/>
    <mergeCell ref="A20:K20"/>
    <mergeCell ref="A34:K34"/>
    <mergeCell ref="L1:M1"/>
    <mergeCell ref="I1:K1"/>
    <mergeCell ref="I2:K2"/>
    <mergeCell ref="E2:H2"/>
    <mergeCell ref="A1:H1"/>
    <mergeCell ref="L2:M2"/>
    <mergeCell ref="A2:B2"/>
    <mergeCell ref="C2:D2"/>
    <mergeCell ref="A61:K61"/>
    <mergeCell ref="A62:K62"/>
    <mergeCell ref="A66:K66"/>
    <mergeCell ref="A8:M8"/>
    <mergeCell ref="A57:K57"/>
    <mergeCell ref="A39:M39"/>
    <mergeCell ref="A40:M40"/>
    <mergeCell ref="A46:M46"/>
    <mergeCell ref="A52:K52"/>
    <mergeCell ref="A53:K53"/>
  </mergeCells>
  <phoneticPr fontId="5" type="noConversion"/>
  <conditionalFormatting sqref="B95:K95 L77:M77 B72:K72 L100:M100 L123:M123 B87:K87 B110:K110 B89:K89 B112:K112 B118:K118 L56:M56 B43:K43 B49:K49 L24:M24 B11:K11 B17:K17">
    <cfRule type="cellIs" dxfId="11" priority="3" stopIfTrue="1" operator="equal">
      <formula>"Please check"</formula>
    </cfRule>
  </conditionalFormatting>
  <conditionalFormatting sqref="B123:K123 B81:K81 B100:K100 B77:K77 B104:K104 B127:K127 B56:K56 B24:K24 B60:K60 B28:K28">
    <cfRule type="cellIs" dxfId="10" priority="4" stopIfTrue="1" operator="equal">
      <formula>"?"</formula>
    </cfRule>
  </conditionalFormatting>
  <pageMargins left="0.65" right="0.27" top="0.81" bottom="0.76" header="0.5" footer="0.5"/>
  <pageSetup scale="95" orientation="landscape" r:id="rId1"/>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dimension ref="A1:K186"/>
  <sheetViews>
    <sheetView topLeftCell="D1" zoomScale="152" workbookViewId="0">
      <pane ySplit="2" topLeftCell="A3" activePane="bottomLeft" state="frozen"/>
      <selection pane="bottomLeft" activeCell="K3" sqref="K3:K186"/>
    </sheetView>
  </sheetViews>
  <sheetFormatPr defaultRowHeight="12.75"/>
  <cols>
    <col min="1" max="1" width="7.42578125" bestFit="1" customWidth="1"/>
    <col min="2" max="2" width="16.85546875" bestFit="1" customWidth="1"/>
    <col min="3" max="3" width="5.140625" bestFit="1" customWidth="1"/>
    <col min="4" max="5" width="8" bestFit="1" customWidth="1"/>
    <col min="6" max="7" width="8.28515625" bestFit="1" customWidth="1"/>
    <col min="8" max="8" width="15.7109375" customWidth="1"/>
    <col min="9" max="9" width="8.7109375" bestFit="1" customWidth="1"/>
    <col min="10" max="10" width="15.7109375" customWidth="1"/>
    <col min="11" max="11" width="12.7109375" customWidth="1"/>
  </cols>
  <sheetData>
    <row r="1" spans="1:11" ht="43.5" customHeight="1">
      <c r="A1" s="129" t="s">
        <v>1878</v>
      </c>
      <c r="B1" s="130" t="s">
        <v>2518</v>
      </c>
      <c r="C1" s="137" t="s">
        <v>1741</v>
      </c>
      <c r="D1" s="170" t="s">
        <v>1811</v>
      </c>
      <c r="E1" s="171"/>
      <c r="F1" s="170" t="s">
        <v>1877</v>
      </c>
      <c r="G1" s="171"/>
      <c r="H1" s="42" t="s">
        <v>1888</v>
      </c>
      <c r="I1" s="42" t="s">
        <v>1865</v>
      </c>
      <c r="J1" s="42" t="s">
        <v>1889</v>
      </c>
      <c r="K1" s="130" t="s">
        <v>1010</v>
      </c>
    </row>
    <row r="2" spans="1:11" ht="29.25" customHeight="1">
      <c r="A2" s="129"/>
      <c r="B2" s="131"/>
      <c r="C2" s="138"/>
      <c r="D2" s="42" t="str">
        <f>F2</f>
        <v>Test Sample</v>
      </c>
      <c r="E2" s="42" t="str">
        <f>G2</f>
        <v>Control Sample</v>
      </c>
      <c r="F2" s="43" t="s">
        <v>1868</v>
      </c>
      <c r="G2" s="43" t="s">
        <v>1869</v>
      </c>
      <c r="H2" s="42" t="str">
        <f>D2&amp;" /"&amp;E2</f>
        <v>Test Sample /Control Sample</v>
      </c>
      <c r="I2" s="42" t="s">
        <v>1846</v>
      </c>
      <c r="J2" s="42" t="str">
        <f>D2&amp;" /"&amp;E2</f>
        <v>Test Sample /Control Sample</v>
      </c>
      <c r="K2" s="169"/>
    </row>
    <row r="3" spans="1:11" ht="12.75" customHeight="1">
      <c r="A3" s="166" t="s">
        <v>330</v>
      </c>
      <c r="B3" s="84" t="str">
        <f>'Gene Table'!D3</f>
        <v>NM_005228</v>
      </c>
      <c r="C3" s="72" t="s">
        <v>1742</v>
      </c>
      <c r="D3" s="70">
        <f>Calculations!BN4</f>
        <v>1.1183333333333334</v>
      </c>
      <c r="E3" s="70">
        <f>Calculations!BO4</f>
        <v>1.3533333333333328</v>
      </c>
      <c r="F3" s="71">
        <f>2^-D3</f>
        <v>0.46062565367908098</v>
      </c>
      <c r="G3" s="71">
        <f>2^-E3</f>
        <v>0.3913867081495504</v>
      </c>
      <c r="H3" s="70">
        <f>F3/G3</f>
        <v>1.1769067372187665</v>
      </c>
      <c r="I3" s="86">
        <f>IF(OR(COUNT(Calculations!BP4:BY4)&lt;3,COUNT(Calculations!BZ4:CI4)&lt;3),"N/A", IF(ISERROR(TTEST(Calculations!BP4:BY4,Calculations!BZ4:CI4,2,2)),"N/A",TTEST(Calculations!BP4:BY4,Calculations!BZ4:CI4,2,2)))</f>
        <v>0.18496346896137661</v>
      </c>
      <c r="J3" s="70">
        <f t="shared" ref="J3:J66" si="0">IF(H3&gt;1,H3,-1/H3)</f>
        <v>1.1769067372187665</v>
      </c>
      <c r="K3" s="85" t="str">
        <f>IF(AND('Test Sample Data'!N3&gt;=35,'Control Sample Data'!N3&gt;=35),"Type 3",IF(AND('Test Sample Data'!N3&gt;=30,'Control Sample Data'!N3&gt;=30, OR(I3&gt;=0.05, I3="N/A")),"Type 2",IF(OR(AND('Test Sample Data'!N3&gt;=30,'Control Sample Data'!N3&lt;=30), AND('Test Sample Data'!N3&lt;=30,'Control Sample Data'!N3&gt;=30)),"Type 1","OKAY")))</f>
        <v>OKAY</v>
      </c>
    </row>
    <row r="4" spans="1:11">
      <c r="A4" s="167"/>
      <c r="B4" s="84" t="str">
        <f>'Gene Table'!D4</f>
        <v>NM_004985</v>
      </c>
      <c r="C4" s="72" t="s">
        <v>1743</v>
      </c>
      <c r="D4" s="70">
        <f>Calculations!BN5</f>
        <v>8.6483333333333334</v>
      </c>
      <c r="E4" s="70">
        <f>Calculations!BO5</f>
        <v>9.3399999999999981</v>
      </c>
      <c r="F4" s="71">
        <f t="shared" ref="F4:F67" si="1">2^-D4</f>
        <v>2.4922537272096847E-3</v>
      </c>
      <c r="G4" s="71">
        <f t="shared" ref="G4:G67" si="2">2^-E4</f>
        <v>1.543049437233161E-3</v>
      </c>
      <c r="H4" s="70">
        <f t="shared" ref="H4:H67" si="3">F4/G4</f>
        <v>1.6151483336000823</v>
      </c>
      <c r="I4" s="86">
        <f>IF(OR(COUNT(Calculations!BP5:BY5)&lt;3,COUNT(Calculations!BZ5:CI5)&lt;3),"N/A", IF(ISERROR(TTEST(Calculations!BP5:BY5,Calculations!BZ5:CI5,2,2)),"N/A",TTEST(Calculations!BP5:BY5,Calculations!BZ5:CI5,2,2)))</f>
        <v>3.5272043740868876E-2</v>
      </c>
      <c r="J4" s="70">
        <f t="shared" si="0"/>
        <v>1.6151483336000823</v>
      </c>
      <c r="K4" s="85" t="str">
        <f>IF(AND('Test Sample Data'!N4&gt;=35,'Control Sample Data'!N4&gt;=35),"Type 3",IF(AND('Test Sample Data'!N4&gt;=30,'Control Sample Data'!N4&gt;=30, OR(I4&gt;=0.05, I4="N/A")),"Type 2",IF(OR(AND('Test Sample Data'!N4&gt;=30,'Control Sample Data'!N4&lt;=30), AND('Test Sample Data'!N4&lt;=30,'Control Sample Data'!N4&gt;=30)),"Type 1","OKAY")))</f>
        <v>OKAY</v>
      </c>
    </row>
    <row r="5" spans="1:11">
      <c r="A5" s="167"/>
      <c r="B5" s="84" t="str">
        <f>'Gene Table'!D5</f>
        <v>NM_000546</v>
      </c>
      <c r="C5" s="72" t="s">
        <v>1744</v>
      </c>
      <c r="D5" s="70">
        <f>Calculations!BN6</f>
        <v>4.4050000000000002</v>
      </c>
      <c r="E5" s="70">
        <f>Calculations!BO6</f>
        <v>6.7666666666666666</v>
      </c>
      <c r="F5" s="71">
        <f t="shared" si="1"/>
        <v>4.7202268298838293E-2</v>
      </c>
      <c r="G5" s="71">
        <f t="shared" si="2"/>
        <v>9.1839680178406932E-3</v>
      </c>
      <c r="H5" s="70">
        <f t="shared" si="3"/>
        <v>5.1396377042193082</v>
      </c>
      <c r="I5" s="86">
        <f>IF(OR(COUNT(Calculations!BP6:BY6)&lt;3,COUNT(Calculations!BZ6:CI6)&lt;3),"N/A", IF(ISERROR(TTEST(Calculations!BP6:BY6,Calculations!BZ6:CI6,2,2)),"N/A",TTEST(Calculations!BP6:BY6,Calculations!BZ6:CI6,2,2)))</f>
        <v>4.4142629661941052E-6</v>
      </c>
      <c r="J5" s="70">
        <f t="shared" si="0"/>
        <v>5.1396377042193082</v>
      </c>
      <c r="K5" s="85" t="str">
        <f>IF(AND('Test Sample Data'!N5&gt;=35,'Control Sample Data'!N5&gt;=35),"Type 3",IF(AND('Test Sample Data'!N5&gt;=30,'Control Sample Data'!N5&gt;=30, OR(I5&gt;=0.05, I5="N/A")),"Type 2",IF(OR(AND('Test Sample Data'!N5&gt;=30,'Control Sample Data'!N5&lt;=30), AND('Test Sample Data'!N5&lt;=30,'Control Sample Data'!N5&gt;=30)),"Type 1","OKAY")))</f>
        <v>Type 1</v>
      </c>
    </row>
    <row r="6" spans="1:11">
      <c r="A6" s="167"/>
      <c r="B6" s="84" t="str">
        <f>'Gene Table'!D6</f>
        <v>NM_005957</v>
      </c>
      <c r="C6" s="72" t="s">
        <v>1745</v>
      </c>
      <c r="D6" s="70">
        <f>Calculations!BN7</f>
        <v>2.8616666666666668</v>
      </c>
      <c r="E6" s="70">
        <f>Calculations!BO7</f>
        <v>4.5999999999999988</v>
      </c>
      <c r="F6" s="71">
        <f t="shared" si="1"/>
        <v>0.13757911002288328</v>
      </c>
      <c r="G6" s="71">
        <f t="shared" si="2"/>
        <v>4.1234622211652985E-2</v>
      </c>
      <c r="H6" s="70">
        <f t="shared" si="3"/>
        <v>3.3364949802790518</v>
      </c>
      <c r="I6" s="86">
        <f>IF(OR(COUNT(Calculations!BP7:BY7)&lt;3,COUNT(Calculations!BZ7:CI7)&lt;3),"N/A", IF(ISERROR(TTEST(Calculations!BP7:BY7,Calculations!BZ7:CI7,2,2)),"N/A",TTEST(Calculations!BP7:BY7,Calculations!BZ7:CI7,2,2)))</f>
        <v>6.3019644434629738E-5</v>
      </c>
      <c r="J6" s="70">
        <f t="shared" si="0"/>
        <v>3.3364949802790518</v>
      </c>
      <c r="K6" s="85" t="str">
        <f>IF(AND('Test Sample Data'!N6&gt;=35,'Control Sample Data'!N6&gt;=35),"Type 3",IF(AND('Test Sample Data'!N6&gt;=30,'Control Sample Data'!N6&gt;=30, OR(I6&gt;=0.05, I6="N/A")),"Type 2",IF(OR(AND('Test Sample Data'!N6&gt;=30,'Control Sample Data'!N6&lt;=30), AND('Test Sample Data'!N6&lt;=30,'Control Sample Data'!N6&gt;=30)),"Type 1","OKAY")))</f>
        <v>OKAY</v>
      </c>
    </row>
    <row r="7" spans="1:11">
      <c r="A7" s="167"/>
      <c r="B7" s="84" t="str">
        <f>'Gene Table'!D7</f>
        <v>NM_000038</v>
      </c>
      <c r="C7" s="72" t="s">
        <v>1746</v>
      </c>
      <c r="D7" s="70">
        <f>Calculations!BN8</f>
        <v>1.4583333333333333</v>
      </c>
      <c r="E7" s="70">
        <f>Calculations!BO8</f>
        <v>1.8300000000000007</v>
      </c>
      <c r="F7" s="71">
        <f t="shared" si="1"/>
        <v>0.36391329571054687</v>
      </c>
      <c r="G7" s="71">
        <f t="shared" si="2"/>
        <v>0.28126462117220219</v>
      </c>
      <c r="H7" s="70">
        <f t="shared" si="3"/>
        <v>1.2938466778861022</v>
      </c>
      <c r="I7" s="86">
        <f>IF(OR(COUNT(Calculations!BP8:BY8)&lt;3,COUNT(Calculations!BZ8:CI8)&lt;3),"N/A", IF(ISERROR(TTEST(Calculations!BP8:BY8,Calculations!BZ8:CI8,2,2)),"N/A",TTEST(Calculations!BP8:BY8,Calculations!BZ8:CI8,2,2)))</f>
        <v>1.704565160787341E-3</v>
      </c>
      <c r="J7" s="70">
        <f t="shared" si="0"/>
        <v>1.2938466778861022</v>
      </c>
      <c r="K7" s="85" t="str">
        <f>IF(AND('Test Sample Data'!N7&gt;=35,'Control Sample Data'!N7&gt;=35),"Type 3",IF(AND('Test Sample Data'!N7&gt;=30,'Control Sample Data'!N7&gt;=30, OR(I7&gt;=0.05, I7="N/A")),"Type 2",IF(OR(AND('Test Sample Data'!N7&gt;=30,'Control Sample Data'!N7&lt;=30), AND('Test Sample Data'!N7&lt;=30,'Control Sample Data'!N7&gt;=30)),"Type 1","OKAY")))</f>
        <v>OKAY</v>
      </c>
    </row>
    <row r="8" spans="1:11">
      <c r="A8" s="167"/>
      <c r="B8" s="84" t="str">
        <f>'Gene Table'!D8</f>
        <v>NM_004333</v>
      </c>
      <c r="C8" s="72" t="s">
        <v>1747</v>
      </c>
      <c r="D8" s="70">
        <f>Calculations!BN9</f>
        <v>8.2016666666666662</v>
      </c>
      <c r="E8" s="70">
        <f>Calculations!BO9</f>
        <v>8.0166666666666657</v>
      </c>
      <c r="F8" s="71">
        <f t="shared" si="1"/>
        <v>3.396661892733582E-3</v>
      </c>
      <c r="G8" s="71">
        <f t="shared" si="2"/>
        <v>3.8613828920035054E-3</v>
      </c>
      <c r="H8" s="70">
        <f t="shared" si="3"/>
        <v>0.87964907592243469</v>
      </c>
      <c r="I8" s="86">
        <f>IF(OR(COUNT(Calculations!BP9:BY9)&lt;3,COUNT(Calculations!BZ9:CI9)&lt;3),"N/A", IF(ISERROR(TTEST(Calculations!BP9:BY9,Calculations!BZ9:CI9,2,2)),"N/A",TTEST(Calculations!BP9:BY9,Calculations!BZ9:CI9,2,2)))</f>
        <v>0.39410580347904445</v>
      </c>
      <c r="J8" s="70">
        <f t="shared" si="0"/>
        <v>-1.1368169732360154</v>
      </c>
      <c r="K8" s="85" t="str">
        <f>IF(AND('Test Sample Data'!N8&gt;=35,'Control Sample Data'!N8&gt;=35),"Type 3",IF(AND('Test Sample Data'!N8&gt;=30,'Control Sample Data'!N8&gt;=30, OR(I8&gt;=0.05, I8="N/A")),"Type 2",IF(OR(AND('Test Sample Data'!N8&gt;=30,'Control Sample Data'!N8&lt;=30), AND('Test Sample Data'!N8&lt;=30,'Control Sample Data'!N8&gt;=30)),"Type 1","OKAY")))</f>
        <v>Type 2</v>
      </c>
    </row>
    <row r="9" spans="1:11">
      <c r="A9" s="167"/>
      <c r="B9" s="84" t="str">
        <f>'Gene Table'!D9</f>
        <v>NM_006297</v>
      </c>
      <c r="C9" s="72" t="s">
        <v>1748</v>
      </c>
      <c r="D9" s="70">
        <f>Calculations!BN10</f>
        <v>0.69833333333333414</v>
      </c>
      <c r="E9" s="70">
        <f>Calculations!BO10</f>
        <v>2.0099999999999993</v>
      </c>
      <c r="F9" s="71">
        <f t="shared" si="1"/>
        <v>0.61628375449860706</v>
      </c>
      <c r="G9" s="71">
        <f t="shared" si="2"/>
        <v>0.24827312385925907</v>
      </c>
      <c r="H9" s="70">
        <f t="shared" si="3"/>
        <v>2.4822813880086581</v>
      </c>
      <c r="I9" s="86">
        <f>IF(OR(COUNT(Calculations!BP10:BY10)&lt;3,COUNT(Calculations!BZ10:CI10)&lt;3),"N/A", IF(ISERROR(TTEST(Calculations!BP10:BY10,Calculations!BZ10:CI10,2,2)),"N/A",TTEST(Calculations!BP10:BY10,Calculations!BZ10:CI10,2,2)))</f>
        <v>2.3590670930362333E-7</v>
      </c>
      <c r="J9" s="70">
        <f t="shared" si="0"/>
        <v>2.4822813880086581</v>
      </c>
      <c r="K9" s="85" t="str">
        <f>IF(AND('Test Sample Data'!N9&gt;=35,'Control Sample Data'!N9&gt;=35),"Type 3",IF(AND('Test Sample Data'!N9&gt;=30,'Control Sample Data'!N9&gt;=30, OR(I9&gt;=0.05, I9="N/A")),"Type 2",IF(OR(AND('Test Sample Data'!N9&gt;=30,'Control Sample Data'!N9&lt;=30), AND('Test Sample Data'!N9&lt;=30,'Control Sample Data'!N9&gt;=30)),"Type 1","OKAY")))</f>
        <v>OKAY</v>
      </c>
    </row>
    <row r="10" spans="1:11">
      <c r="A10" s="167"/>
      <c r="B10" s="84" t="str">
        <f>'Gene Table'!D10</f>
        <v>NM_000400</v>
      </c>
      <c r="C10" s="72" t="s">
        <v>1749</v>
      </c>
      <c r="D10" s="70">
        <f>Calculations!BN11</f>
        <v>4.7383333333333342</v>
      </c>
      <c r="E10" s="70">
        <f>Calculations!BO11</f>
        <v>5.7399999999999993</v>
      </c>
      <c r="F10" s="71">
        <f t="shared" si="1"/>
        <v>3.7464465176430546E-2</v>
      </c>
      <c r="G10" s="71">
        <f t="shared" si="2"/>
        <v>1.8710604759670773E-2</v>
      </c>
      <c r="H10" s="70">
        <f t="shared" si="3"/>
        <v>2.0023118257076455</v>
      </c>
      <c r="I10" s="86">
        <f>IF(OR(COUNT(Calculations!BP11:BY11)&lt;3,COUNT(Calculations!BZ11:CI11)&lt;3),"N/A", IF(ISERROR(TTEST(Calculations!BP11:BY11,Calculations!BZ11:CI11,2,2)),"N/A",TTEST(Calculations!BP11:BY11,Calculations!BZ11:CI11,2,2)))</f>
        <v>6.0018487919820222E-4</v>
      </c>
      <c r="J10" s="70">
        <f t="shared" si="0"/>
        <v>2.0023118257076455</v>
      </c>
      <c r="K10" s="85" t="str">
        <f>IF(AND('Test Sample Data'!N10&gt;=35,'Control Sample Data'!N10&gt;=35),"Type 3",IF(AND('Test Sample Data'!N10&gt;=30,'Control Sample Data'!N10&gt;=30, OR(I10&gt;=0.05, I10="N/A")),"Type 2",IF(OR(AND('Test Sample Data'!N10&gt;=30,'Control Sample Data'!N10&lt;=30), AND('Test Sample Data'!N10&lt;=30,'Control Sample Data'!N10&gt;=30)),"Type 1","OKAY")))</f>
        <v>Type 1</v>
      </c>
    </row>
    <row r="11" spans="1:11">
      <c r="A11" s="167"/>
      <c r="B11" s="84" t="str">
        <f>'Gene Table'!D11</f>
        <v>NM_000576</v>
      </c>
      <c r="C11" s="72" t="s">
        <v>1750</v>
      </c>
      <c r="D11" s="70">
        <f>Calculations!BN12</f>
        <v>4.3083333333333336</v>
      </c>
      <c r="E11" s="70">
        <f>Calculations!BO12</f>
        <v>3.9733333333333327</v>
      </c>
      <c r="F11" s="71">
        <f t="shared" si="1"/>
        <v>5.0473385425002633E-2</v>
      </c>
      <c r="G11" s="71">
        <f t="shared" si="2"/>
        <v>6.3665988122330819E-2</v>
      </c>
      <c r="H11" s="70">
        <f t="shared" si="3"/>
        <v>0.79278413661028402</v>
      </c>
      <c r="I11" s="86">
        <f>IF(OR(COUNT(Calculations!BP12:BY12)&lt;3,COUNT(Calculations!BZ12:CI12)&lt;3),"N/A", IF(ISERROR(TTEST(Calculations!BP12:BY12,Calculations!BZ12:CI12,2,2)),"N/A",TTEST(Calculations!BP12:BY12,Calculations!BZ12:CI12,2,2)))</f>
        <v>0.14648769781791188</v>
      </c>
      <c r="J11" s="70">
        <f t="shared" si="0"/>
        <v>-1.2613774088312504</v>
      </c>
      <c r="K11" s="85" t="str">
        <f>IF(AND('Test Sample Data'!N11&gt;=35,'Control Sample Data'!N11&gt;=35),"Type 3",IF(AND('Test Sample Data'!N11&gt;=30,'Control Sample Data'!N11&gt;=30, OR(I11&gt;=0.05, I11="N/A")),"Type 2",IF(OR(AND('Test Sample Data'!N11&gt;=30,'Control Sample Data'!N11&lt;=30), AND('Test Sample Data'!N11&lt;=30,'Control Sample Data'!N11&gt;=30)),"Type 1","OKAY")))</f>
        <v>OKAY</v>
      </c>
    </row>
    <row r="12" spans="1:11">
      <c r="A12" s="167"/>
      <c r="B12" s="84" t="str">
        <f>'Gene Table'!D12</f>
        <v>NM_000963</v>
      </c>
      <c r="C12" s="72" t="s">
        <v>1751</v>
      </c>
      <c r="D12" s="70">
        <f>Calculations!BN13</f>
        <v>5.7650000000000006</v>
      </c>
      <c r="E12" s="70">
        <f>Calculations!BO13</f>
        <v>9.3533333333333335</v>
      </c>
      <c r="F12" s="71">
        <f t="shared" si="1"/>
        <v>1.8389167769043233E-2</v>
      </c>
      <c r="G12" s="71">
        <f t="shared" si="2"/>
        <v>1.5288543287091802E-3</v>
      </c>
      <c r="H12" s="70">
        <f t="shared" si="3"/>
        <v>12.028070577900843</v>
      </c>
      <c r="I12" s="86">
        <f>IF(OR(COUNT(Calculations!BP13:BY13)&lt;3,COUNT(Calculations!BZ13:CI13)&lt;3),"N/A", IF(ISERROR(TTEST(Calculations!BP13:BY13,Calculations!BZ13:CI13,2,2)),"N/A",TTEST(Calculations!BP13:BY13,Calculations!BZ13:CI13,2,2)))</f>
        <v>5.8522403862597315E-5</v>
      </c>
      <c r="J12" s="70">
        <f t="shared" si="0"/>
        <v>12.028070577900843</v>
      </c>
      <c r="K12" s="85" t="str">
        <f>IF(AND('Test Sample Data'!N12&gt;=35,'Control Sample Data'!N12&gt;=35),"Type 3",IF(AND('Test Sample Data'!N12&gt;=30,'Control Sample Data'!N12&gt;=30, OR(I12&gt;=0.05, I12="N/A")),"Type 2",IF(OR(AND('Test Sample Data'!N12&gt;=30,'Control Sample Data'!N12&lt;=30), AND('Test Sample Data'!N12&lt;=30,'Control Sample Data'!N12&gt;=30)),"Type 1","OKAY")))</f>
        <v>Type 1</v>
      </c>
    </row>
    <row r="13" spans="1:11">
      <c r="A13" s="167"/>
      <c r="B13" s="84" t="str">
        <f>'Gene Table'!D13</f>
        <v>NM_000499</v>
      </c>
      <c r="C13" s="72" t="s">
        <v>1752</v>
      </c>
      <c r="D13" s="70">
        <f>Calculations!BN14</f>
        <v>4.8183333333333342</v>
      </c>
      <c r="E13" s="70">
        <f>Calculations!BO14</f>
        <v>7.5366666666666653</v>
      </c>
      <c r="F13" s="71">
        <f t="shared" si="1"/>
        <v>3.5443543760646901E-2</v>
      </c>
      <c r="G13" s="71">
        <f t="shared" si="2"/>
        <v>5.3856393319756972E-3</v>
      </c>
      <c r="H13" s="70">
        <f t="shared" si="3"/>
        <v>6.5811209358582499</v>
      </c>
      <c r="I13" s="86">
        <f>IF(OR(COUNT(Calculations!BP14:BY14)&lt;3,COUNT(Calculations!BZ14:CI14)&lt;3),"N/A", IF(ISERROR(TTEST(Calculations!BP14:BY14,Calculations!BZ14:CI14,2,2)),"N/A",TTEST(Calculations!BP14:BY14,Calculations!BZ14:CI14,2,2)))</f>
        <v>3.9743568072322562E-5</v>
      </c>
      <c r="J13" s="70">
        <f t="shared" si="0"/>
        <v>6.5811209358582499</v>
      </c>
      <c r="K13" s="85" t="str">
        <f>IF(AND('Test Sample Data'!N13&gt;=35,'Control Sample Data'!N13&gt;=35),"Type 3",IF(AND('Test Sample Data'!N13&gt;=30,'Control Sample Data'!N13&gt;=30, OR(I13&gt;=0.05, I13="N/A")),"Type 2",IF(OR(AND('Test Sample Data'!N13&gt;=30,'Control Sample Data'!N13&lt;=30), AND('Test Sample Data'!N13&lt;=30,'Control Sample Data'!N13&gt;=30)),"Type 1","OKAY")))</f>
        <v>Type 1</v>
      </c>
    </row>
    <row r="14" spans="1:11">
      <c r="A14" s="167"/>
      <c r="B14" s="84" t="str">
        <f>'Gene Table'!D14</f>
        <v>NM_001071</v>
      </c>
      <c r="C14" s="72" t="s">
        <v>1753</v>
      </c>
      <c r="D14" s="70">
        <f>Calculations!BN15</f>
        <v>2.6216666666666675</v>
      </c>
      <c r="E14" s="70">
        <f>Calculations!BO15</f>
        <v>7.55</v>
      </c>
      <c r="F14" s="71">
        <f t="shared" si="1"/>
        <v>0.16247991930303105</v>
      </c>
      <c r="G14" s="71">
        <f t="shared" si="2"/>
        <v>5.3360947529468607E-3</v>
      </c>
      <c r="H14" s="70">
        <f t="shared" si="3"/>
        <v>30.449219293435792</v>
      </c>
      <c r="I14" s="86">
        <f>IF(OR(COUNT(Calculations!BP15:BY15)&lt;3,COUNT(Calculations!BZ15:CI15)&lt;3),"N/A", IF(ISERROR(TTEST(Calculations!BP15:BY15,Calculations!BZ15:CI15,2,2)),"N/A",TTEST(Calculations!BP15:BY15,Calculations!BZ15:CI15,2,2)))</f>
        <v>1.1329304251440666E-5</v>
      </c>
      <c r="J14" s="70">
        <f t="shared" si="0"/>
        <v>30.449219293435792</v>
      </c>
      <c r="K14" s="85" t="str">
        <f>IF(AND('Test Sample Data'!N14&gt;=35,'Control Sample Data'!N14&gt;=35),"Type 3",IF(AND('Test Sample Data'!N14&gt;=30,'Control Sample Data'!N14&gt;=30, OR(I14&gt;=0.05, I14="N/A")),"Type 2",IF(OR(AND('Test Sample Data'!N14&gt;=30,'Control Sample Data'!N14&lt;=30), AND('Test Sample Data'!N14&lt;=30,'Control Sample Data'!N14&gt;=30)),"Type 1","OKAY")))</f>
        <v>Type 1</v>
      </c>
    </row>
    <row r="15" spans="1:11">
      <c r="A15" s="167"/>
      <c r="B15" s="84" t="str">
        <f>'Gene Table'!D15</f>
        <v>NM_002542</v>
      </c>
      <c r="C15" s="72" t="s">
        <v>1754</v>
      </c>
      <c r="D15" s="70">
        <f>Calculations!BN16</f>
        <v>3.4016666666666673</v>
      </c>
      <c r="E15" s="70">
        <f>Calculations!BO16</f>
        <v>7.2866666666666662</v>
      </c>
      <c r="F15" s="71">
        <f t="shared" si="1"/>
        <v>9.462290956946233E-2</v>
      </c>
      <c r="G15" s="71">
        <f t="shared" si="2"/>
        <v>6.4046406124239992E-3</v>
      </c>
      <c r="H15" s="70">
        <f t="shared" si="3"/>
        <v>14.77411697167031</v>
      </c>
      <c r="I15" s="86">
        <f>IF(OR(COUNT(Calculations!BP16:BY16)&lt;3,COUNT(Calculations!BZ16:CI16)&lt;3),"N/A", IF(ISERROR(TTEST(Calculations!BP16:BY16,Calculations!BZ16:CI16,2,2)),"N/A",TTEST(Calculations!BP16:BY16,Calculations!BZ16:CI16,2,2)))</f>
        <v>5.5316176848326318E-7</v>
      </c>
      <c r="J15" s="70">
        <f t="shared" si="0"/>
        <v>14.77411697167031</v>
      </c>
      <c r="K15" s="85" t="str">
        <f>IF(AND('Test Sample Data'!N15&gt;=35,'Control Sample Data'!N15&gt;=35),"Type 3",IF(AND('Test Sample Data'!N15&gt;=30,'Control Sample Data'!N15&gt;=30, OR(I15&gt;=0.05, I15="N/A")),"Type 2",IF(OR(AND('Test Sample Data'!N15&gt;=30,'Control Sample Data'!N15&lt;=30), AND('Test Sample Data'!N15&lt;=30,'Control Sample Data'!N15&gt;=30)),"Type 1","OKAY")))</f>
        <v>Type 1</v>
      </c>
    </row>
    <row r="16" spans="1:11">
      <c r="A16" s="167"/>
      <c r="B16" s="84" t="str">
        <f>'Gene Table'!D16</f>
        <v>NM_000376</v>
      </c>
      <c r="C16" s="72" t="s">
        <v>1755</v>
      </c>
      <c r="D16" s="70">
        <f>Calculations!BN17</f>
        <v>2.2150000000000012</v>
      </c>
      <c r="E16" s="70">
        <f>Calculations!BO17</f>
        <v>5.1733333333333329</v>
      </c>
      <c r="F16" s="71">
        <f t="shared" si="1"/>
        <v>0.21538653992800413</v>
      </c>
      <c r="G16" s="71">
        <f t="shared" si="2"/>
        <v>2.7712230911349715E-2</v>
      </c>
      <c r="H16" s="70">
        <f t="shared" si="3"/>
        <v>7.772255529228838</v>
      </c>
      <c r="I16" s="86">
        <f>IF(OR(COUNT(Calculations!BP17:BY17)&lt;3,COUNT(Calculations!BZ17:CI17)&lt;3),"N/A", IF(ISERROR(TTEST(Calculations!BP17:BY17,Calculations!BZ17:CI17,2,2)),"N/A",TTEST(Calculations!BP17:BY17,Calculations!BZ17:CI17,2,2)))</f>
        <v>8.8761721299275027E-10</v>
      </c>
      <c r="J16" s="70">
        <f t="shared" si="0"/>
        <v>7.772255529228838</v>
      </c>
      <c r="K16" s="85" t="str">
        <f>IF(AND('Test Sample Data'!N16&gt;=35,'Control Sample Data'!N16&gt;=35),"Type 3",IF(AND('Test Sample Data'!N16&gt;=30,'Control Sample Data'!N16&gt;=30, OR(I16&gt;=0.05, I16="N/A")),"Type 2",IF(OR(AND('Test Sample Data'!N16&gt;=30,'Control Sample Data'!N16&lt;=30), AND('Test Sample Data'!N16&lt;=30,'Control Sample Data'!N16&gt;=30)),"Type 1","OKAY")))</f>
        <v>OKAY</v>
      </c>
    </row>
    <row r="17" spans="1:11">
      <c r="A17" s="167"/>
      <c r="B17" s="84" t="str">
        <f>'Gene Table'!D17</f>
        <v>NM_000577</v>
      </c>
      <c r="C17" s="72" t="s">
        <v>1756</v>
      </c>
      <c r="D17" s="70">
        <f>Calculations!BN18</f>
        <v>5.0650000000000004</v>
      </c>
      <c r="E17" s="70">
        <f>Calculations!BO18</f>
        <v>6.0833333333333321</v>
      </c>
      <c r="F17" s="71">
        <f t="shared" si="1"/>
        <v>2.9873291174804445E-2</v>
      </c>
      <c r="G17" s="71">
        <f t="shared" si="2"/>
        <v>1.4748036135651475E-2</v>
      </c>
      <c r="H17" s="70">
        <f t="shared" si="3"/>
        <v>2.025577568432289</v>
      </c>
      <c r="I17" s="86">
        <f>IF(OR(COUNT(Calculations!BP18:BY18)&lt;3,COUNT(Calculations!BZ18:CI18)&lt;3),"N/A", IF(ISERROR(TTEST(Calculations!BP18:BY18,Calculations!BZ18:CI18,2,2)),"N/A",TTEST(Calculations!BP18:BY18,Calculations!BZ18:CI18,2,2)))</f>
        <v>3.8283822661195365E-3</v>
      </c>
      <c r="J17" s="70">
        <f t="shared" si="0"/>
        <v>2.025577568432289</v>
      </c>
      <c r="K17" s="85" t="str">
        <f>IF(AND('Test Sample Data'!N17&gt;=35,'Control Sample Data'!N17&gt;=35),"Type 3",IF(AND('Test Sample Data'!N17&gt;=30,'Control Sample Data'!N17&gt;=30, OR(I17&gt;=0.05, I17="N/A")),"Type 2",IF(OR(AND('Test Sample Data'!N17&gt;=30,'Control Sample Data'!N17&lt;=30), AND('Test Sample Data'!N17&lt;=30,'Control Sample Data'!N17&gt;=30)),"Type 1","OKAY")))</f>
        <v>Type 1</v>
      </c>
    </row>
    <row r="18" spans="1:11">
      <c r="A18" s="167"/>
      <c r="B18" s="84" t="str">
        <f>'Gene Table'!D18</f>
        <v>NM_000572</v>
      </c>
      <c r="C18" s="72" t="s">
        <v>1757</v>
      </c>
      <c r="D18" s="70">
        <f>Calculations!BN19</f>
        <v>4.0850000000000009</v>
      </c>
      <c r="E18" s="70">
        <f>Calculations!BO19</f>
        <v>4.1399999999999997</v>
      </c>
      <c r="F18" s="71">
        <f t="shared" si="1"/>
        <v>5.8924033494889942E-2</v>
      </c>
      <c r="G18" s="71">
        <f t="shared" si="2"/>
        <v>5.6719947207322575E-2</v>
      </c>
      <c r="H18" s="70">
        <f t="shared" si="3"/>
        <v>1.0388591032976635</v>
      </c>
      <c r="I18" s="86">
        <f>IF(OR(COUNT(Calculations!BP19:BY19)&lt;3,COUNT(Calculations!BZ19:CI19)&lt;3),"N/A", IF(ISERROR(TTEST(Calculations!BP19:BY19,Calculations!BZ19:CI19,2,2)),"N/A",TTEST(Calculations!BP19:BY19,Calculations!BZ19:CI19,2,2)))</f>
        <v>0.70349172090119061</v>
      </c>
      <c r="J18" s="70">
        <f t="shared" si="0"/>
        <v>1.0388591032976635</v>
      </c>
      <c r="K18" s="85" t="str">
        <f>IF(AND('Test Sample Data'!N18&gt;=35,'Control Sample Data'!N18&gt;=35),"Type 3",IF(AND('Test Sample Data'!N18&gt;=30,'Control Sample Data'!N18&gt;=30, OR(I18&gt;=0.05, I18="N/A")),"Type 2",IF(OR(AND('Test Sample Data'!N18&gt;=30,'Control Sample Data'!N18&lt;=30), AND('Test Sample Data'!N18&lt;=30,'Control Sample Data'!N18&gt;=30)),"Type 1","OKAY")))</f>
        <v>OKAY</v>
      </c>
    </row>
    <row r="19" spans="1:11">
      <c r="A19" s="167"/>
      <c r="B19" s="84" t="str">
        <f>'Gene Table'!D19</f>
        <v>NM_000015</v>
      </c>
      <c r="C19" s="72" t="s">
        <v>1758</v>
      </c>
      <c r="D19" s="70">
        <f>Calculations!BN20</f>
        <v>9.9516666666666662</v>
      </c>
      <c r="E19" s="70">
        <f>Calculations!BO20</f>
        <v>9.7700000000000014</v>
      </c>
      <c r="F19" s="71">
        <f t="shared" si="1"/>
        <v>1.0098336225243467E-3</v>
      </c>
      <c r="G19" s="71">
        <f t="shared" si="2"/>
        <v>1.1453466301092556E-3</v>
      </c>
      <c r="H19" s="70">
        <f t="shared" si="3"/>
        <v>0.88168384659936339</v>
      </c>
      <c r="I19" s="86">
        <f>IF(OR(COUNT(Calculations!BP20:BY20)&lt;3,COUNT(Calculations!BZ20:CI20)&lt;3),"N/A", IF(ISERROR(TTEST(Calculations!BP20:BY20,Calculations!BZ20:CI20,2,2)),"N/A",TTEST(Calculations!BP20:BY20,Calculations!BZ20:CI20,2,2)))</f>
        <v>0.35834856127939019</v>
      </c>
      <c r="J19" s="70">
        <f t="shared" si="0"/>
        <v>-1.1341934003406999</v>
      </c>
      <c r="K19" s="85" t="str">
        <f>IF(AND('Test Sample Data'!N19&gt;=35,'Control Sample Data'!N19&gt;=35),"Type 3",IF(AND('Test Sample Data'!N19&gt;=30,'Control Sample Data'!N19&gt;=30, OR(I19&gt;=0.05, I19="N/A")),"Type 2",IF(OR(AND('Test Sample Data'!N19&gt;=30,'Control Sample Data'!N19&lt;=30), AND('Test Sample Data'!N19&lt;=30,'Control Sample Data'!N19&gt;=30)),"Type 1","OKAY")))</f>
        <v>Type 2</v>
      </c>
    </row>
    <row r="20" spans="1:11">
      <c r="A20" s="167"/>
      <c r="B20" s="84" t="str">
        <f>'Gene Table'!D20</f>
        <v>NM_005432</v>
      </c>
      <c r="C20" s="72" t="s">
        <v>1759</v>
      </c>
      <c r="D20" s="70">
        <f>Calculations!BN21</f>
        <v>0.9383333333333338</v>
      </c>
      <c r="E20" s="70">
        <f>Calculations!BO21</f>
        <v>2.0466666666666655</v>
      </c>
      <c r="F20" s="71">
        <f t="shared" si="1"/>
        <v>0.52183538020687414</v>
      </c>
      <c r="G20" s="71">
        <f t="shared" si="2"/>
        <v>0.24204267399572099</v>
      </c>
      <c r="H20" s="70">
        <f t="shared" si="3"/>
        <v>2.1559643660857075</v>
      </c>
      <c r="I20" s="86">
        <f>IF(OR(COUNT(Calculations!BP21:BY21)&lt;3,COUNT(Calculations!BZ21:CI21)&lt;3),"N/A", IF(ISERROR(TTEST(Calculations!BP21:BY21,Calculations!BZ21:CI21,2,2)),"N/A",TTEST(Calculations!BP21:BY21,Calculations!BZ21:CI21,2,2)))</f>
        <v>5.576421711651585E-5</v>
      </c>
      <c r="J20" s="70">
        <f t="shared" si="0"/>
        <v>2.1559643660857075</v>
      </c>
      <c r="K20" s="85" t="str">
        <f>IF(AND('Test Sample Data'!N20&gt;=35,'Control Sample Data'!N20&gt;=35),"Type 3",IF(AND('Test Sample Data'!N20&gt;=30,'Control Sample Data'!N20&gt;=30, OR(I20&gt;=0.05, I20="N/A")),"Type 2",IF(OR(AND('Test Sample Data'!N20&gt;=30,'Control Sample Data'!N20&lt;=30), AND('Test Sample Data'!N20&lt;=30,'Control Sample Data'!N20&gt;=30)),"Type 1","OKAY")))</f>
        <v>OKAY</v>
      </c>
    </row>
    <row r="21" spans="1:11">
      <c r="A21" s="167"/>
      <c r="B21" s="84" t="str">
        <f>'Gene Table'!D21</f>
        <v>NM_000251</v>
      </c>
      <c r="C21" s="72" t="s">
        <v>1760</v>
      </c>
      <c r="D21" s="70">
        <f>Calculations!BN22</f>
        <v>3.7650000000000006</v>
      </c>
      <c r="E21" s="70">
        <f>Calculations!BO22</f>
        <v>6.049999999999998</v>
      </c>
      <c r="F21" s="71">
        <f t="shared" si="1"/>
        <v>7.3556671076172933E-2</v>
      </c>
      <c r="G21" s="71">
        <f t="shared" si="2"/>
        <v>1.5092755139450737E-2</v>
      </c>
      <c r="H21" s="70">
        <f t="shared" si="3"/>
        <v>4.8736410547007551</v>
      </c>
      <c r="I21" s="86">
        <f>IF(OR(COUNT(Calculations!BP22:BY22)&lt;3,COUNT(Calculations!BZ22:CI22)&lt;3),"N/A", IF(ISERROR(TTEST(Calculations!BP22:BY22,Calculations!BZ22:CI22,2,2)),"N/A",TTEST(Calculations!BP22:BY22,Calculations!BZ22:CI22,2,2)))</f>
        <v>2.5338260863154688E-4</v>
      </c>
      <c r="J21" s="70">
        <f t="shared" si="0"/>
        <v>4.8736410547007551</v>
      </c>
      <c r="K21" s="85" t="str">
        <f>IF(AND('Test Sample Data'!N21&gt;=35,'Control Sample Data'!N21&gt;=35),"Type 3",IF(AND('Test Sample Data'!N21&gt;=30,'Control Sample Data'!N21&gt;=30, OR(I21&gt;=0.05, I21="N/A")),"Type 2",IF(OR(AND('Test Sample Data'!N21&gt;=30,'Control Sample Data'!N21&lt;=30), AND('Test Sample Data'!N21&lt;=30,'Control Sample Data'!N21&gt;=30)),"Type 1","OKAY")))</f>
        <v>Type 1</v>
      </c>
    </row>
    <row r="22" spans="1:11">
      <c r="A22" s="167"/>
      <c r="B22" s="84" t="str">
        <f>'Gene Table'!D22</f>
        <v>NM_000249</v>
      </c>
      <c r="C22" s="72" t="s">
        <v>1761</v>
      </c>
      <c r="D22" s="70">
        <f>Calculations!BN23</f>
        <v>5.3116666666666674</v>
      </c>
      <c r="E22" s="70">
        <f>Calculations!BO23</f>
        <v>1.3199999999999992</v>
      </c>
      <c r="F22" s="71">
        <f t="shared" si="1"/>
        <v>2.5178450880679101E-2</v>
      </c>
      <c r="G22" s="71">
        <f t="shared" si="2"/>
        <v>0.40053493879481128</v>
      </c>
      <c r="H22" s="70">
        <f t="shared" si="3"/>
        <v>6.2862058816740798E-2</v>
      </c>
      <c r="I22" s="86">
        <f>IF(OR(COUNT(Calculations!BP23:BY23)&lt;3,COUNT(Calculations!BZ23:CI23)&lt;3),"N/A", IF(ISERROR(TTEST(Calculations!BP23:BY23,Calculations!BZ23:CI23,2,2)),"N/A",TTEST(Calculations!BP23:BY23,Calculations!BZ23:CI23,2,2)))</f>
        <v>5.2091888939826463E-2</v>
      </c>
      <c r="J22" s="70">
        <f t="shared" si="0"/>
        <v>-15.907846781080767</v>
      </c>
      <c r="K22" s="85" t="str">
        <f>IF(AND('Test Sample Data'!N22&gt;=35,'Control Sample Data'!N22&gt;=35),"Type 3",IF(AND('Test Sample Data'!N22&gt;=30,'Control Sample Data'!N22&gt;=30, OR(I22&gt;=0.05, I22="N/A")),"Type 2",IF(OR(AND('Test Sample Data'!N22&gt;=30,'Control Sample Data'!N22&lt;=30), AND('Test Sample Data'!N22&lt;=30,'Control Sample Data'!N22&gt;=30)),"Type 1","OKAY")))</f>
        <v>OKAY</v>
      </c>
    </row>
    <row r="23" spans="1:11">
      <c r="A23" s="167"/>
      <c r="B23" s="84" t="str">
        <f>'Gene Table'!D23</f>
        <v>NM_000584</v>
      </c>
      <c r="C23" s="72" t="s">
        <v>1762</v>
      </c>
      <c r="D23" s="70">
        <f>Calculations!BN24</f>
        <v>3.4450000000000003</v>
      </c>
      <c r="E23" s="70">
        <f>Calculations!BO24</f>
        <v>5.6766666666666667</v>
      </c>
      <c r="F23" s="71">
        <f t="shared" si="1"/>
        <v>9.1823039579894294E-2</v>
      </c>
      <c r="G23" s="71">
        <f t="shared" si="2"/>
        <v>1.9550283429589848E-2</v>
      </c>
      <c r="H23" s="70">
        <f t="shared" si="3"/>
        <v>4.6967625769004355</v>
      </c>
      <c r="I23" s="86">
        <f>IF(OR(COUNT(Calculations!BP24:BY24)&lt;3,COUNT(Calculations!BZ24:CI24)&lt;3),"N/A", IF(ISERROR(TTEST(Calculations!BP24:BY24,Calculations!BZ24:CI24,2,2)),"N/A",TTEST(Calculations!BP24:BY24,Calculations!BZ24:CI24,2,2)))</f>
        <v>6.6731107833202034E-6</v>
      </c>
      <c r="J23" s="70">
        <f t="shared" si="0"/>
        <v>4.6967625769004355</v>
      </c>
      <c r="K23" s="85" t="str">
        <f>IF(AND('Test Sample Data'!N23&gt;=35,'Control Sample Data'!N23&gt;=35),"Type 3",IF(AND('Test Sample Data'!N23&gt;=30,'Control Sample Data'!N23&gt;=30, OR(I23&gt;=0.05, I23="N/A")),"Type 2",IF(OR(AND('Test Sample Data'!N23&gt;=30,'Control Sample Data'!N23&lt;=30), AND('Test Sample Data'!N23&lt;=30,'Control Sample Data'!N23&gt;=30)),"Type 1","OKAY")))</f>
        <v>Type 1</v>
      </c>
    </row>
    <row r="24" spans="1:11">
      <c r="A24" s="167"/>
      <c r="B24" s="84" t="str">
        <f>'Gene Table'!D24</f>
        <v>NM_000594</v>
      </c>
      <c r="C24" s="72" t="s">
        <v>1763</v>
      </c>
      <c r="D24" s="70">
        <f>Calculations!BN25</f>
        <v>7.9183333333333339</v>
      </c>
      <c r="E24" s="70">
        <f>Calculations!BO25</f>
        <v>9.42</v>
      </c>
      <c r="F24" s="71">
        <f t="shared" si="1"/>
        <v>4.1337494582077668E-3</v>
      </c>
      <c r="G24" s="71">
        <f t="shared" si="2"/>
        <v>1.4598137193700576E-3</v>
      </c>
      <c r="H24" s="70">
        <f t="shared" si="3"/>
        <v>2.8316965400157854</v>
      </c>
      <c r="I24" s="86">
        <f>IF(OR(COUNT(Calculations!BP25:BY25)&lt;3,COUNT(Calculations!BZ25:CI25)&lt;3),"N/A", IF(ISERROR(TTEST(Calculations!BP25:BY25,Calculations!BZ25:CI25,2,2)),"N/A",TTEST(Calculations!BP25:BY25,Calculations!BZ25:CI25,2,2)))</f>
        <v>1.6407238467822209E-2</v>
      </c>
      <c r="J24" s="70">
        <f t="shared" si="0"/>
        <v>2.8316965400157854</v>
      </c>
      <c r="K24" s="85" t="str">
        <f>IF(AND('Test Sample Data'!N24&gt;=35,'Control Sample Data'!N24&gt;=35),"Type 3",IF(AND('Test Sample Data'!N24&gt;=30,'Control Sample Data'!N24&gt;=30, OR(I24&gt;=0.05, I24="N/A")),"Type 2",IF(OR(AND('Test Sample Data'!N24&gt;=30,'Control Sample Data'!N24&lt;=30), AND('Test Sample Data'!N24&lt;=30,'Control Sample Data'!N24&gt;=30)),"Type 1","OKAY")))</f>
        <v>OKAY</v>
      </c>
    </row>
    <row r="25" spans="1:11">
      <c r="A25" s="167"/>
      <c r="B25" s="84" t="str">
        <f>'Gene Table'!D25</f>
        <v>NM_000660</v>
      </c>
      <c r="C25" s="72" t="s">
        <v>1764</v>
      </c>
      <c r="D25" s="70">
        <f>Calculations!BN26</f>
        <v>0.99833333333333485</v>
      </c>
      <c r="E25" s="70">
        <f>Calculations!BO26</f>
        <v>2.8599999999999994</v>
      </c>
      <c r="F25" s="71">
        <f t="shared" si="1"/>
        <v>0.50057795642691127</v>
      </c>
      <c r="G25" s="71">
        <f t="shared" si="2"/>
        <v>0.13773813948457639</v>
      </c>
      <c r="H25" s="70">
        <f t="shared" si="3"/>
        <v>3.6342726734955271</v>
      </c>
      <c r="I25" s="86">
        <f>IF(OR(COUNT(Calculations!BP26:BY26)&lt;3,COUNT(Calculations!BZ26:CI26)&lt;3),"N/A", IF(ISERROR(TTEST(Calculations!BP26:BY26,Calculations!BZ26:CI26,2,2)),"N/A",TTEST(Calculations!BP26:BY26,Calculations!BZ26:CI26,2,2)))</f>
        <v>4.0032819331933207E-6</v>
      </c>
      <c r="J25" s="70">
        <f t="shared" si="0"/>
        <v>3.6342726734955271</v>
      </c>
      <c r="K25" s="85" t="str">
        <f>IF(AND('Test Sample Data'!N25&gt;=35,'Control Sample Data'!N25&gt;=35),"Type 3",IF(AND('Test Sample Data'!N25&gt;=30,'Control Sample Data'!N25&gt;=30, OR(I25&gt;=0.05, I25="N/A")),"Type 2",IF(OR(AND('Test Sample Data'!N25&gt;=30,'Control Sample Data'!N25&lt;=30), AND('Test Sample Data'!N25&lt;=30,'Control Sample Data'!N25&gt;=30)),"Type 1","OKAY")))</f>
        <v>OKAY</v>
      </c>
    </row>
    <row r="26" spans="1:11">
      <c r="A26" s="167"/>
      <c r="B26" s="84" t="str">
        <f>'Gene Table'!D26</f>
        <v>NM_000059</v>
      </c>
      <c r="C26" s="72" t="s">
        <v>1765</v>
      </c>
      <c r="D26" s="70">
        <f>Calculations!BN27</f>
        <v>3.5516666666666672</v>
      </c>
      <c r="E26" s="70">
        <f>Calculations!BO27</f>
        <v>4.9466666666666663</v>
      </c>
      <c r="F26" s="71">
        <f t="shared" si="1"/>
        <v>8.5278941023060675E-2</v>
      </c>
      <c r="G26" s="71">
        <f t="shared" si="2"/>
        <v>3.2426864348742111E-2</v>
      </c>
      <c r="H26" s="70">
        <f t="shared" si="3"/>
        <v>2.6298855204101406</v>
      </c>
      <c r="I26" s="86">
        <f>IF(OR(COUNT(Calculations!BP27:BY27)&lt;3,COUNT(Calculations!BZ27:CI27)&lt;3),"N/A", IF(ISERROR(TTEST(Calculations!BP27:BY27,Calculations!BZ27:CI27,2,2)),"N/A",TTEST(Calculations!BP27:BY27,Calculations!BZ27:CI27,2,2)))</f>
        <v>1.1393066512698641E-4</v>
      </c>
      <c r="J26" s="70">
        <f t="shared" si="0"/>
        <v>2.6298855204101406</v>
      </c>
      <c r="K26" s="85" t="str">
        <f>IF(AND('Test Sample Data'!N26&gt;=35,'Control Sample Data'!N26&gt;=35),"Type 3",IF(AND('Test Sample Data'!N26&gt;=30,'Control Sample Data'!N26&gt;=30, OR(I26&gt;=0.05, I26="N/A")),"Type 2",IF(OR(AND('Test Sample Data'!N26&gt;=30,'Control Sample Data'!N26&lt;=30), AND('Test Sample Data'!N26&lt;=30,'Control Sample Data'!N26&gt;=30)),"Type 1","OKAY")))</f>
        <v>OKAY</v>
      </c>
    </row>
    <row r="27" spans="1:11">
      <c r="A27" s="167"/>
      <c r="B27" s="84" t="str">
        <f>'Gene Table'!D27</f>
        <v>NM_005037</v>
      </c>
      <c r="C27" s="72" t="s">
        <v>1766</v>
      </c>
      <c r="D27" s="70">
        <f>Calculations!BN28</f>
        <v>10.608333333333336</v>
      </c>
      <c r="E27" s="70">
        <f>Calculations!BO28</f>
        <v>10.199999999999998</v>
      </c>
      <c r="F27" s="71">
        <f t="shared" si="1"/>
        <v>6.4058012911984716E-4</v>
      </c>
      <c r="G27" s="71">
        <f t="shared" si="2"/>
        <v>8.5014703446887284E-4</v>
      </c>
      <c r="H27" s="70">
        <f t="shared" si="3"/>
        <v>0.75349334073728547</v>
      </c>
      <c r="I27" s="86">
        <f>IF(OR(COUNT(Calculations!BP28:BY28)&lt;3,COUNT(Calculations!BZ28:CI28)&lt;3),"N/A", IF(ISERROR(TTEST(Calculations!BP28:BY28,Calculations!BZ28:CI28,2,2)),"N/A",TTEST(Calculations!BP28:BY28,Calculations!BZ28:CI28,2,2)))</f>
        <v>0.70498864426578467</v>
      </c>
      <c r="J27" s="70">
        <f t="shared" si="0"/>
        <v>-1.3271517423385724</v>
      </c>
      <c r="K27" s="85" t="str">
        <f>IF(AND('Test Sample Data'!N27&gt;=35,'Control Sample Data'!N27&gt;=35),"Type 3",IF(AND('Test Sample Data'!N27&gt;=30,'Control Sample Data'!N27&gt;=30, OR(I27&gt;=0.05, I27="N/A")),"Type 2",IF(OR(AND('Test Sample Data'!N27&gt;=30,'Control Sample Data'!N27&lt;=30), AND('Test Sample Data'!N27&lt;=30,'Control Sample Data'!N27&gt;=30)),"Type 1","OKAY")))</f>
        <v>Type 2</v>
      </c>
    </row>
    <row r="28" spans="1:11" ht="15.75" customHeight="1">
      <c r="A28" s="167"/>
      <c r="B28" s="84" t="str">
        <f>'Gene Table'!D28</f>
        <v>NM_006218</v>
      </c>
      <c r="C28" s="72" t="s">
        <v>1767</v>
      </c>
      <c r="D28" s="70">
        <f>Calculations!BN29</f>
        <v>1.4783333333333342</v>
      </c>
      <c r="E28" s="70">
        <f>Calculations!BO29</f>
        <v>0.17666666666666586</v>
      </c>
      <c r="F28" s="71">
        <f t="shared" si="1"/>
        <v>0.35890319382970393</v>
      </c>
      <c r="G28" s="71">
        <f t="shared" si="2"/>
        <v>0.88474483117964664</v>
      </c>
      <c r="H28" s="70">
        <f t="shared" si="3"/>
        <v>0.40565729369808429</v>
      </c>
      <c r="I28" s="86">
        <f>IF(OR(COUNT(Calculations!BP29:BY29)&lt;3,COUNT(Calculations!BZ29:CI29)&lt;3),"N/A", IF(ISERROR(TTEST(Calculations!BP29:BY29,Calculations!BZ29:CI29,2,2)),"N/A",TTEST(Calculations!BP29:BY29,Calculations!BZ29:CI29,2,2)))</f>
        <v>3.6770258059320429E-4</v>
      </c>
      <c r="J28" s="70">
        <f t="shared" si="0"/>
        <v>-2.4651350179944331</v>
      </c>
      <c r="K28" s="85" t="str">
        <f>IF(AND('Test Sample Data'!N28&gt;=35,'Control Sample Data'!N28&gt;=35),"Type 3",IF(AND('Test Sample Data'!N28&gt;=30,'Control Sample Data'!N28&gt;=30, OR(I28&gt;=0.05, I28="N/A")),"Type 2",IF(OR(AND('Test Sample Data'!N28&gt;=30,'Control Sample Data'!N28&lt;=30), AND('Test Sample Data'!N28&lt;=30,'Control Sample Data'!N28&gt;=30)),"Type 1","OKAY")))</f>
        <v>OKAY</v>
      </c>
    </row>
    <row r="29" spans="1:11">
      <c r="A29" s="167"/>
      <c r="B29" s="84" t="str">
        <f>'Gene Table'!D29</f>
        <v>NM_000254</v>
      </c>
      <c r="C29" s="72" t="s">
        <v>1768</v>
      </c>
      <c r="D29" s="70">
        <f>Calculations!BN30</f>
        <v>4.8650000000000011</v>
      </c>
      <c r="E29" s="70">
        <f>Calculations!BO30</f>
        <v>8.2733333333333334</v>
      </c>
      <c r="F29" s="71">
        <f t="shared" si="1"/>
        <v>3.4315400430845279E-2</v>
      </c>
      <c r="G29" s="71">
        <f t="shared" si="2"/>
        <v>3.232053213671926E-3</v>
      </c>
      <c r="H29" s="70">
        <f t="shared" si="3"/>
        <v>10.617213938708533</v>
      </c>
      <c r="I29" s="86">
        <f>IF(OR(COUNT(Calculations!BP30:BY30)&lt;3,COUNT(Calculations!BZ30:CI30)&lt;3),"N/A", IF(ISERROR(TTEST(Calculations!BP30:BY30,Calculations!BZ30:CI30,2,2)),"N/A",TTEST(Calculations!BP30:BY30,Calculations!BZ30:CI30,2,2)))</f>
        <v>9.4724409841187278E-8</v>
      </c>
      <c r="J29" s="70">
        <f t="shared" si="0"/>
        <v>10.617213938708533</v>
      </c>
      <c r="K29" s="85" t="str">
        <f>IF(AND('Test Sample Data'!N29&gt;=35,'Control Sample Data'!N29&gt;=35),"Type 3",IF(AND('Test Sample Data'!N29&gt;=30,'Control Sample Data'!N29&gt;=30, OR(I29&gt;=0.05, I29="N/A")),"Type 2",IF(OR(AND('Test Sample Data'!N29&gt;=30,'Control Sample Data'!N29&lt;=30), AND('Test Sample Data'!N29&lt;=30,'Control Sample Data'!N29&gt;=30)),"Type 1","OKAY")))</f>
        <v>Type 1</v>
      </c>
    </row>
    <row r="30" spans="1:11">
      <c r="A30" s="167"/>
      <c r="B30" s="84" t="str">
        <f>'Gene Table'!D30</f>
        <v>NM_000600</v>
      </c>
      <c r="C30" s="72" t="s">
        <v>1769</v>
      </c>
      <c r="D30" s="70">
        <f>Calculations!BN31</f>
        <v>2.6383333333333341</v>
      </c>
      <c r="E30" s="70">
        <f>Calculations!BO31</f>
        <v>3.6666666666666665</v>
      </c>
      <c r="F30" s="71">
        <f t="shared" si="1"/>
        <v>0.16061367825685333</v>
      </c>
      <c r="G30" s="71">
        <f t="shared" si="2"/>
        <v>7.8745065618429588E-2</v>
      </c>
      <c r="H30" s="70">
        <f t="shared" si="3"/>
        <v>2.0396665746032867</v>
      </c>
      <c r="I30" s="86">
        <f>IF(OR(COUNT(Calculations!BP31:BY31)&lt;3,COUNT(Calculations!BZ31:CI31)&lt;3),"N/A", IF(ISERROR(TTEST(Calculations!BP31:BY31,Calculations!BZ31:CI31,2,2)),"N/A",TTEST(Calculations!BP31:BY31,Calculations!BZ31:CI31,2,2)))</f>
        <v>8.9671533742221443E-5</v>
      </c>
      <c r="J30" s="70">
        <f t="shared" si="0"/>
        <v>2.0396665746032867</v>
      </c>
      <c r="K30" s="85" t="str">
        <f>IF(AND('Test Sample Data'!N30&gt;=35,'Control Sample Data'!N30&gt;=35),"Type 3",IF(AND('Test Sample Data'!N30&gt;=30,'Control Sample Data'!N30&gt;=30, OR(I30&gt;=0.05, I30="N/A")),"Type 2",IF(OR(AND('Test Sample Data'!N30&gt;=30,'Control Sample Data'!N30&lt;=30), AND('Test Sample Data'!N30&lt;=30,'Control Sample Data'!N30&gt;=30)),"Type 1","OKAY")))</f>
        <v>OKAY</v>
      </c>
    </row>
    <row r="31" spans="1:11">
      <c r="A31" s="167"/>
      <c r="B31" s="84" t="str">
        <f>'Gene Table'!D31</f>
        <v>NM_000618</v>
      </c>
      <c r="C31" s="72" t="s">
        <v>1770</v>
      </c>
      <c r="D31" s="70">
        <f>Calculations!BN32</f>
        <v>10.828333333333333</v>
      </c>
      <c r="E31" s="70">
        <f>Calculations!BO32</f>
        <v>10.67</v>
      </c>
      <c r="F31" s="71">
        <f t="shared" si="1"/>
        <v>5.4997995813113544E-4</v>
      </c>
      <c r="G31" s="71">
        <f t="shared" si="2"/>
        <v>6.137760617782364E-4</v>
      </c>
      <c r="H31" s="70">
        <f t="shared" si="3"/>
        <v>0.89605964191195331</v>
      </c>
      <c r="I31" s="86">
        <f>IF(OR(COUNT(Calculations!BP32:BY32)&lt;3,COUNT(Calculations!BZ32:CI32)&lt;3),"N/A", IF(ISERROR(TTEST(Calculations!BP32:BY32,Calculations!BZ32:CI32,2,2)),"N/A",TTEST(Calculations!BP32:BY32,Calculations!BZ32:CI32,2,2)))</f>
        <v>0.77883161162290027</v>
      </c>
      <c r="J31" s="70">
        <f t="shared" si="0"/>
        <v>-1.1159971426302222</v>
      </c>
      <c r="K31" s="85" t="str">
        <f>IF(AND('Test Sample Data'!N31&gt;=35,'Control Sample Data'!N31&gt;=35),"Type 3",IF(AND('Test Sample Data'!N31&gt;=30,'Control Sample Data'!N31&gt;=30, OR(I31&gt;=0.05, I31="N/A")),"Type 2",IF(OR(AND('Test Sample Data'!N31&gt;=30,'Control Sample Data'!N31&lt;=30), AND('Test Sample Data'!N31&lt;=30,'Control Sample Data'!N31&gt;=30)),"Type 1","OKAY")))</f>
        <v>Type 2</v>
      </c>
    </row>
    <row r="32" spans="1:11">
      <c r="A32" s="167"/>
      <c r="B32" s="84" t="str">
        <f>'Gene Table'!D32</f>
        <v>NM_202001</v>
      </c>
      <c r="C32" s="72" t="s">
        <v>1771</v>
      </c>
      <c r="D32" s="70">
        <f>Calculations!BN33</f>
        <v>10.725</v>
      </c>
      <c r="E32" s="70">
        <f>Calculations!BO33</f>
        <v>10.67</v>
      </c>
      <c r="F32" s="71">
        <f t="shared" si="1"/>
        <v>5.9081742637660806E-4</v>
      </c>
      <c r="G32" s="71">
        <f t="shared" si="2"/>
        <v>6.137760617782364E-4</v>
      </c>
      <c r="H32" s="70">
        <f t="shared" si="3"/>
        <v>0.96259444310175213</v>
      </c>
      <c r="I32" s="86">
        <f>IF(OR(COUNT(Calculations!BP33:BY33)&lt;3,COUNT(Calculations!BZ33:CI33)&lt;3),"N/A", IF(ISERROR(TTEST(Calculations!BP33:BY33,Calculations!BZ33:CI33,2,2)),"N/A",TTEST(Calculations!BP33:BY33,Calculations!BZ33:CI33,2,2)))</f>
        <v>0.96727073844497502</v>
      </c>
      <c r="J32" s="70">
        <f t="shared" si="0"/>
        <v>-1.0388591032976635</v>
      </c>
      <c r="K32" s="85" t="str">
        <f>IF(AND('Test Sample Data'!N32&gt;=35,'Control Sample Data'!N32&gt;=35),"Type 3",IF(AND('Test Sample Data'!N32&gt;=30,'Control Sample Data'!N32&gt;=30, OR(I32&gt;=0.05, I32="N/A")),"Type 2",IF(OR(AND('Test Sample Data'!N32&gt;=30,'Control Sample Data'!N32&lt;=30), AND('Test Sample Data'!N32&lt;=30,'Control Sample Data'!N32&gt;=30)),"Type 1","OKAY")))</f>
        <v>Type 2</v>
      </c>
    </row>
    <row r="33" spans="1:11">
      <c r="A33" s="167"/>
      <c r="B33" s="84" t="str">
        <f>'Gene Table'!D33</f>
        <v>NM_000903</v>
      </c>
      <c r="C33" s="72" t="s">
        <v>1773</v>
      </c>
      <c r="D33" s="70">
        <f>Calculations!BN34</f>
        <v>5.7983333333333347</v>
      </c>
      <c r="E33" s="70">
        <f>Calculations!BO34</f>
        <v>3.8166666666666664</v>
      </c>
      <c r="F33" s="71">
        <f t="shared" si="1"/>
        <v>1.7969158596730334E-2</v>
      </c>
      <c r="G33" s="71">
        <f t="shared" si="2"/>
        <v>7.0969026816929848E-2</v>
      </c>
      <c r="H33" s="70">
        <f t="shared" si="3"/>
        <v>0.25319719605403612</v>
      </c>
      <c r="I33" s="86">
        <f>IF(OR(COUNT(Calculations!BP34:BY34)&lt;3,COUNT(Calculations!BZ34:CI34)&lt;3),"N/A", IF(ISERROR(TTEST(Calculations!BP34:BY34,Calculations!BZ34:CI34,2,2)),"N/A",TTEST(Calculations!BP34:BY34,Calculations!BZ34:CI34,2,2)))</f>
        <v>1.109551345940925E-5</v>
      </c>
      <c r="J33" s="70">
        <f t="shared" si="0"/>
        <v>-3.9494908142133802</v>
      </c>
      <c r="K33" s="85" t="str">
        <f>IF(AND('Test Sample Data'!N33&gt;=35,'Control Sample Data'!N33&gt;=35),"Type 3",IF(AND('Test Sample Data'!N33&gt;=30,'Control Sample Data'!N33&gt;=30, OR(I33&gt;=0.05, I33="N/A")),"Type 2",IF(OR(AND('Test Sample Data'!N33&gt;=30,'Control Sample Data'!N33&lt;=30), AND('Test Sample Data'!N33&lt;=30,'Control Sample Data'!N33&gt;=30)),"Type 1","OKAY")))</f>
        <v>OKAY</v>
      </c>
    </row>
    <row r="34" spans="1:11">
      <c r="A34" s="167"/>
      <c r="B34" s="84" t="str">
        <f>'Gene Table'!D34</f>
        <v>NM_004628</v>
      </c>
      <c r="C34" s="72" t="s">
        <v>1774</v>
      </c>
      <c r="D34" s="70">
        <f>Calculations!BN35</f>
        <v>0.56833333333333513</v>
      </c>
      <c r="E34" s="70">
        <f>Calculations!BO35</f>
        <v>3.259999999999998</v>
      </c>
      <c r="F34" s="71">
        <f t="shared" si="1"/>
        <v>0.67439543073714525</v>
      </c>
      <c r="G34" s="71">
        <f t="shared" si="2"/>
        <v>0.10438598992854635</v>
      </c>
      <c r="H34" s="70">
        <f t="shared" si="3"/>
        <v>6.4605933344003175</v>
      </c>
      <c r="I34" s="86">
        <f>IF(OR(COUNT(Calculations!BP35:BY35)&lt;3,COUNT(Calculations!BZ35:CI35)&lt;3),"N/A", IF(ISERROR(TTEST(Calculations!BP35:BY35,Calculations!BZ35:CI35,2,2)),"N/A",TTEST(Calculations!BP35:BY35,Calculations!BZ35:CI35,2,2)))</f>
        <v>8.0589379539448985E-7</v>
      </c>
      <c r="J34" s="70">
        <f t="shared" si="0"/>
        <v>6.4605933344003175</v>
      </c>
      <c r="K34" s="85" t="str">
        <f>IF(AND('Test Sample Data'!N34&gt;=35,'Control Sample Data'!N34&gt;=35),"Type 3",IF(AND('Test Sample Data'!N34&gt;=30,'Control Sample Data'!N34&gt;=30, OR(I34&gt;=0.05, I34="N/A")),"Type 2",IF(OR(AND('Test Sample Data'!N34&gt;=30,'Control Sample Data'!N34&lt;=30), AND('Test Sample Data'!N34&lt;=30,'Control Sample Data'!N34&gt;=30)),"Type 1","OKAY")))</f>
        <v>OKAY</v>
      </c>
    </row>
    <row r="35" spans="1:11">
      <c r="A35" s="167"/>
      <c r="B35" s="84" t="str">
        <f>'Gene Table'!D35</f>
        <v>NM_001025366</v>
      </c>
      <c r="C35" s="72" t="s">
        <v>1775</v>
      </c>
      <c r="D35" s="70">
        <f>Calculations!BN36</f>
        <v>1.1350000000000005</v>
      </c>
      <c r="E35" s="70">
        <f>Calculations!BO36</f>
        <v>2.7866666666666666</v>
      </c>
      <c r="F35" s="71">
        <f t="shared" si="1"/>
        <v>0.45533491679598914</v>
      </c>
      <c r="G35" s="71">
        <f t="shared" si="2"/>
        <v>0.14492047385944867</v>
      </c>
      <c r="H35" s="70">
        <f t="shared" si="3"/>
        <v>3.14196403496166</v>
      </c>
      <c r="I35" s="86">
        <f>IF(OR(COUNT(Calculations!BP36:BY36)&lt;3,COUNT(Calculations!BZ36:CI36)&lt;3),"N/A", IF(ISERROR(TTEST(Calculations!BP36:BY36,Calculations!BZ36:CI36,2,2)),"N/A",TTEST(Calculations!BP36:BY36,Calculations!BZ36:CI36,2,2)))</f>
        <v>1.435353964141795E-4</v>
      </c>
      <c r="J35" s="70">
        <f t="shared" si="0"/>
        <v>3.14196403496166</v>
      </c>
      <c r="K35" s="85" t="str">
        <f>IF(AND('Test Sample Data'!N35&gt;=35,'Control Sample Data'!N35&gt;=35),"Type 3",IF(AND('Test Sample Data'!N35&gt;=30,'Control Sample Data'!N35&gt;=30, OR(I35&gt;=0.05, I35="N/A")),"Type 2",IF(OR(AND('Test Sample Data'!N35&gt;=30,'Control Sample Data'!N35&lt;=30), AND('Test Sample Data'!N35&lt;=30,'Control Sample Data'!N35&gt;=30)),"Type 1","OKAY")))</f>
        <v>OKAY</v>
      </c>
    </row>
    <row r="36" spans="1:11">
      <c r="A36" s="167"/>
      <c r="B36" s="84" t="str">
        <f>'Gene Table'!D36</f>
        <v>NM_002769</v>
      </c>
      <c r="C36" s="72" t="s">
        <v>1776</v>
      </c>
      <c r="D36" s="70">
        <f>Calculations!BN37</f>
        <v>1.3416666666666686</v>
      </c>
      <c r="E36" s="70">
        <f>Calculations!BO37</f>
        <v>5.166666666666667</v>
      </c>
      <c r="F36" s="71">
        <f t="shared" si="1"/>
        <v>0.3945645736693203</v>
      </c>
      <c r="G36" s="71">
        <f t="shared" si="2"/>
        <v>2.7840584941885595E-2</v>
      </c>
      <c r="H36" s="70">
        <f t="shared" si="3"/>
        <v>14.172280305637756</v>
      </c>
      <c r="I36" s="86">
        <f>IF(OR(COUNT(Calculations!BP37:BY37)&lt;3,COUNT(Calculations!BZ37:CI37)&lt;3),"N/A", IF(ISERROR(TTEST(Calculations!BP37:BY37,Calculations!BZ37:CI37,2,2)),"N/A",TTEST(Calculations!BP37:BY37,Calculations!BZ37:CI37,2,2)))</f>
        <v>1.3923604625672081E-7</v>
      </c>
      <c r="J36" s="70">
        <f t="shared" si="0"/>
        <v>14.172280305637756</v>
      </c>
      <c r="K36" s="85" t="str">
        <f>IF(AND('Test Sample Data'!N36&gt;=35,'Control Sample Data'!N36&gt;=35),"Type 3",IF(AND('Test Sample Data'!N36&gt;=30,'Control Sample Data'!N36&gt;=30, OR(I36&gt;=0.05, I36="N/A")),"Type 2",IF(OR(AND('Test Sample Data'!N36&gt;=30,'Control Sample Data'!N36&lt;=30), AND('Test Sample Data'!N36&lt;=30,'Control Sample Data'!N36&gt;=30)),"Type 1","OKAY")))</f>
        <v>OKAY</v>
      </c>
    </row>
    <row r="37" spans="1:11">
      <c r="A37" s="167"/>
      <c r="B37" s="84" t="str">
        <f>'Gene Table'!D37</f>
        <v>NM_000927</v>
      </c>
      <c r="C37" s="72" t="s">
        <v>1777</v>
      </c>
      <c r="D37" s="70">
        <f>Calculations!BN38</f>
        <v>2.3183333333333338</v>
      </c>
      <c r="E37" s="70">
        <f>Calculations!BO38</f>
        <v>2.5566666666666671</v>
      </c>
      <c r="F37" s="71">
        <f t="shared" si="1"/>
        <v>0.20049896113948468</v>
      </c>
      <c r="G37" s="71">
        <f t="shared" si="2"/>
        <v>0.16996779660160627</v>
      </c>
      <c r="H37" s="70">
        <f t="shared" si="3"/>
        <v>1.179629112975098</v>
      </c>
      <c r="I37" s="86">
        <f>IF(OR(COUNT(Calculations!BP38:BY38)&lt;3,COUNT(Calculations!BZ38:CI38)&lt;3),"N/A", IF(ISERROR(TTEST(Calculations!BP38:BY38,Calculations!BZ38:CI38,2,2)),"N/A",TTEST(Calculations!BP38:BY38,Calculations!BZ38:CI38,2,2)))</f>
        <v>3.1556427619917511E-2</v>
      </c>
      <c r="J37" s="70">
        <f t="shared" si="0"/>
        <v>1.179629112975098</v>
      </c>
      <c r="K37" s="85" t="str">
        <f>IF(AND('Test Sample Data'!N37&gt;=35,'Control Sample Data'!N37&gt;=35),"Type 3",IF(AND('Test Sample Data'!N37&gt;=30,'Control Sample Data'!N37&gt;=30, OR(I37&gt;=0.05, I37="N/A")),"Type 2",IF(OR(AND('Test Sample Data'!N37&gt;=30,'Control Sample Data'!N37&lt;=30), AND('Test Sample Data'!N37&lt;=30,'Control Sample Data'!N37&gt;=30)),"Type 1","OKAY")))</f>
        <v>OKAY</v>
      </c>
    </row>
    <row r="38" spans="1:11">
      <c r="A38" s="167"/>
      <c r="B38" s="84" t="str">
        <f>'Gene Table'!D38</f>
        <v>NM_005359</v>
      </c>
      <c r="C38" s="72" t="s">
        <v>1778</v>
      </c>
      <c r="D38" s="70">
        <f>Calculations!BN39</f>
        <v>4.0316666666666672</v>
      </c>
      <c r="E38" s="70">
        <f>Calculations!BO39</f>
        <v>6.0299999999999985</v>
      </c>
      <c r="F38" s="71">
        <f t="shared" si="1"/>
        <v>6.114309251262505E-2</v>
      </c>
      <c r="G38" s="71">
        <f t="shared" si="2"/>
        <v>1.5303442149795754E-2</v>
      </c>
      <c r="H38" s="70">
        <f t="shared" si="3"/>
        <v>3.9953816869521144</v>
      </c>
      <c r="I38" s="86">
        <f>IF(OR(COUNT(Calculations!BP39:BY39)&lt;3,COUNT(Calculations!BZ39:CI39)&lt;3),"N/A", IF(ISERROR(TTEST(Calculations!BP39:BY39,Calculations!BZ39:CI39,2,2)),"N/A",TTEST(Calculations!BP39:BY39,Calculations!BZ39:CI39,2,2)))</f>
        <v>7.5092016849945687E-7</v>
      </c>
      <c r="J38" s="70">
        <f t="shared" si="0"/>
        <v>3.9953816869521144</v>
      </c>
      <c r="K38" s="85" t="str">
        <f>IF(AND('Test Sample Data'!N38&gt;=35,'Control Sample Data'!N38&gt;=35),"Type 3",IF(AND('Test Sample Data'!N38&gt;=30,'Control Sample Data'!N38&gt;=30, OR(I38&gt;=0.05, I38="N/A")),"Type 2",IF(OR(AND('Test Sample Data'!N38&gt;=30,'Control Sample Data'!N38&lt;=30), AND('Test Sample Data'!N38&lt;=30,'Control Sample Data'!N38&gt;=30)),"Type 1","OKAY")))</f>
        <v>Type 1</v>
      </c>
    </row>
    <row r="39" spans="1:11">
      <c r="A39" s="167"/>
      <c r="B39" s="84" t="str">
        <f>'Gene Table'!D39</f>
        <v>NM_000598</v>
      </c>
      <c r="C39" s="72" t="s">
        <v>1779</v>
      </c>
      <c r="D39" s="70">
        <f>Calculations!BN40</f>
        <v>1.0449999999999993</v>
      </c>
      <c r="E39" s="70">
        <f>Calculations!BO40</f>
        <v>2.0666666666666664</v>
      </c>
      <c r="F39" s="71">
        <f t="shared" si="1"/>
        <v>0.48464490846753278</v>
      </c>
      <c r="G39" s="71">
        <f t="shared" si="2"/>
        <v>0.23871040097760418</v>
      </c>
      <c r="H39" s="70">
        <f t="shared" si="3"/>
        <v>2.0302630571719504</v>
      </c>
      <c r="I39" s="86">
        <f>IF(OR(COUNT(Calculations!BP40:BY40)&lt;3,COUNT(Calculations!BZ40:CI40)&lt;3),"N/A", IF(ISERROR(TTEST(Calculations!BP40:BY40,Calculations!BZ40:CI40,2,2)),"N/A",TTEST(Calculations!BP40:BY40,Calculations!BZ40:CI40,2,2)))</f>
        <v>1.2398937729481736E-6</v>
      </c>
      <c r="J39" s="70">
        <f t="shared" si="0"/>
        <v>2.0302630571719504</v>
      </c>
      <c r="K39" s="85" t="str">
        <f>IF(AND('Test Sample Data'!N39&gt;=35,'Control Sample Data'!N39&gt;=35),"Type 3",IF(AND('Test Sample Data'!N39&gt;=30,'Control Sample Data'!N39&gt;=30, OR(I39&gt;=0.05, I39="N/A")),"Type 2",IF(OR(AND('Test Sample Data'!N39&gt;=30,'Control Sample Data'!N39&lt;=30), AND('Test Sample Data'!N39&lt;=30,'Control Sample Data'!N39&gt;=30)),"Type 1","OKAY")))</f>
        <v>OKAY</v>
      </c>
    </row>
    <row r="40" spans="1:11">
      <c r="A40" s="167"/>
      <c r="B40" s="84" t="str">
        <f>'Gene Table'!D40</f>
        <v>NM_000875</v>
      </c>
      <c r="C40" s="72" t="s">
        <v>1780</v>
      </c>
      <c r="D40" s="70">
        <f>Calculations!BN41</f>
        <v>-0.85499999999999921</v>
      </c>
      <c r="E40" s="70">
        <f>Calculations!BO41</f>
        <v>0.89000000000000057</v>
      </c>
      <c r="F40" s="71">
        <f t="shared" si="1"/>
        <v>1.8087587551221751</v>
      </c>
      <c r="G40" s="71">
        <f t="shared" si="2"/>
        <v>0.53961411825221339</v>
      </c>
      <c r="H40" s="70">
        <f t="shared" si="3"/>
        <v>3.3519485386717935</v>
      </c>
      <c r="I40" s="86">
        <f>IF(OR(COUNT(Calculations!BP41:BY41)&lt;3,COUNT(Calculations!BZ41:CI41)&lt;3),"N/A", IF(ISERROR(TTEST(Calculations!BP41:BY41,Calculations!BZ41:CI41,2,2)),"N/A",TTEST(Calculations!BP41:BY41,Calculations!BZ41:CI41,2,2)))</f>
        <v>1.0099749298859987E-5</v>
      </c>
      <c r="J40" s="70">
        <f t="shared" si="0"/>
        <v>3.3519485386717935</v>
      </c>
      <c r="K40" s="85" t="str">
        <f>IF(AND('Test Sample Data'!N40&gt;=35,'Control Sample Data'!N40&gt;=35),"Type 3",IF(AND('Test Sample Data'!N40&gt;=30,'Control Sample Data'!N40&gt;=30, OR(I40&gt;=0.05, I40="N/A")),"Type 2",IF(OR(AND('Test Sample Data'!N40&gt;=30,'Control Sample Data'!N40&lt;=30), AND('Test Sample Data'!N40&lt;=30,'Control Sample Data'!N40&gt;=30)),"Type 1","OKAY")))</f>
        <v>OKAY</v>
      </c>
    </row>
    <row r="41" spans="1:11">
      <c r="A41" s="167"/>
      <c r="B41" s="84" t="str">
        <f>'Gene Table'!D41</f>
        <v>NM_005343</v>
      </c>
      <c r="C41" s="72" t="s">
        <v>1781</v>
      </c>
      <c r="D41" s="70">
        <f>Calculations!BN42</f>
        <v>6.8516666666666675</v>
      </c>
      <c r="E41" s="70">
        <f>Calculations!BO42</f>
        <v>8.15</v>
      </c>
      <c r="F41" s="71">
        <f t="shared" si="1"/>
        <v>8.6585030255878909E-3</v>
      </c>
      <c r="G41" s="71">
        <f t="shared" si="2"/>
        <v>3.5205096195735546E-3</v>
      </c>
      <c r="H41" s="70">
        <f t="shared" si="3"/>
        <v>2.459445921535846</v>
      </c>
      <c r="I41" s="86">
        <f>IF(OR(COUNT(Calculations!BP42:BY42)&lt;3,COUNT(Calculations!BZ42:CI42)&lt;3),"N/A", IF(ISERROR(TTEST(Calculations!BP42:BY42,Calculations!BZ42:CI42,2,2)),"N/A",TTEST(Calculations!BP42:BY42,Calculations!BZ42:CI42,2,2)))</f>
        <v>2.0968567521551851E-5</v>
      </c>
      <c r="J41" s="70">
        <f t="shared" si="0"/>
        <v>2.459445921535846</v>
      </c>
      <c r="K41" s="85" t="str">
        <f>IF(AND('Test Sample Data'!N41&gt;=35,'Control Sample Data'!N41&gt;=35),"Type 3",IF(AND('Test Sample Data'!N41&gt;=30,'Control Sample Data'!N41&gt;=30, OR(I41&gt;=0.05, I41="N/A")),"Type 2",IF(OR(AND('Test Sample Data'!N41&gt;=30,'Control Sample Data'!N41&lt;=30), AND('Test Sample Data'!N41&lt;=30,'Control Sample Data'!N41&gt;=30)),"Type 1","OKAY")))</f>
        <v>Type 1</v>
      </c>
    </row>
    <row r="42" spans="1:11">
      <c r="A42" s="167"/>
      <c r="B42" s="84" t="str">
        <f>'Gene Table'!D42</f>
        <v>NM_001963</v>
      </c>
      <c r="C42" s="72" t="s">
        <v>1782</v>
      </c>
      <c r="D42" s="70">
        <f>Calculations!BN43</f>
        <v>2.0950000000000002</v>
      </c>
      <c r="E42" s="70">
        <f>Calculations!BO43</f>
        <v>1.9199999999999993</v>
      </c>
      <c r="F42" s="71">
        <f t="shared" si="1"/>
        <v>0.23406806185862306</v>
      </c>
      <c r="G42" s="71">
        <f t="shared" si="2"/>
        <v>0.26425451014034523</v>
      </c>
      <c r="H42" s="70">
        <f t="shared" si="3"/>
        <v>0.88576751910236007</v>
      </c>
      <c r="I42" s="86">
        <f>IF(OR(COUNT(Calculations!BP43:BY43)&lt;3,COUNT(Calculations!BZ43:CI43)&lt;3),"N/A", IF(ISERROR(TTEST(Calculations!BP43:BY43,Calculations!BZ43:CI43,2,2)),"N/A",TTEST(Calculations!BP43:BY43,Calculations!BZ43:CI43,2,2)))</f>
        <v>7.4262511642324595E-4</v>
      </c>
      <c r="J42" s="70">
        <f t="shared" si="0"/>
        <v>-1.1289644048061318</v>
      </c>
      <c r="K42" s="85" t="str">
        <f>IF(AND('Test Sample Data'!N42&gt;=35,'Control Sample Data'!N42&gt;=35),"Type 3",IF(AND('Test Sample Data'!N42&gt;=30,'Control Sample Data'!N42&gt;=30, OR(I42&gt;=0.05, I42="N/A")),"Type 2",IF(OR(AND('Test Sample Data'!N42&gt;=30,'Control Sample Data'!N42&lt;=30), AND('Test Sample Data'!N42&lt;=30,'Control Sample Data'!N42&gt;=30)),"Type 1","OKAY")))</f>
        <v>OKAY</v>
      </c>
    </row>
    <row r="43" spans="1:11">
      <c r="A43" s="167"/>
      <c r="B43" s="84" t="str">
        <f>'Gene Table'!D43</f>
        <v>NM_000773</v>
      </c>
      <c r="C43" s="72" t="s">
        <v>1783</v>
      </c>
      <c r="D43" s="70">
        <f>Calculations!BN44</f>
        <v>2.2183333333333337</v>
      </c>
      <c r="E43" s="70">
        <f>Calculations!BO44</f>
        <v>1.4933333333333334</v>
      </c>
      <c r="F43" s="71">
        <f t="shared" si="1"/>
        <v>0.21488946581539514</v>
      </c>
      <c r="G43" s="71">
        <f t="shared" si="2"/>
        <v>0.35519093478224389</v>
      </c>
      <c r="H43" s="70">
        <f t="shared" si="3"/>
        <v>0.60499704460964621</v>
      </c>
      <c r="I43" s="86">
        <f>IF(OR(COUNT(Calculations!BP44:BY44)&lt;3,COUNT(Calculations!BZ44:CI44)&lt;3),"N/A", IF(ISERROR(TTEST(Calculations!BP44:BY44,Calculations!BZ44:CI44,2,2)),"N/A",TTEST(Calculations!BP44:BY44,Calculations!BZ44:CI44,2,2)))</f>
        <v>7.4775020427190792E-4</v>
      </c>
      <c r="J43" s="70">
        <f t="shared" si="0"/>
        <v>-1.6529006363084238</v>
      </c>
      <c r="K43" s="85" t="str">
        <f>IF(AND('Test Sample Data'!N43&gt;=35,'Control Sample Data'!N43&gt;=35),"Type 3",IF(AND('Test Sample Data'!N43&gt;=30,'Control Sample Data'!N43&gt;=30, OR(I43&gt;=0.05, I43="N/A")),"Type 2",IF(OR(AND('Test Sample Data'!N43&gt;=30,'Control Sample Data'!N43&lt;=30), AND('Test Sample Data'!N43&lt;=30,'Control Sample Data'!N43&gt;=30)),"Type 1","OKAY")))</f>
        <v>OKAY</v>
      </c>
    </row>
    <row r="44" spans="1:11">
      <c r="A44" s="167"/>
      <c r="B44" s="84" t="str">
        <f>'Gene Table'!D44</f>
        <v>NM_058195</v>
      </c>
      <c r="C44" s="72" t="s">
        <v>1784</v>
      </c>
      <c r="D44" s="70">
        <f>Calculations!BN45</f>
        <v>2.3816666666666677</v>
      </c>
      <c r="E44" s="70">
        <f>Calculations!BO45</f>
        <v>3.1</v>
      </c>
      <c r="F44" s="71">
        <f t="shared" si="1"/>
        <v>0.1918875923265419</v>
      </c>
      <c r="G44" s="71">
        <f t="shared" si="2"/>
        <v>0.11662912394210095</v>
      </c>
      <c r="H44" s="70">
        <f t="shared" si="3"/>
        <v>1.6452802339645631</v>
      </c>
      <c r="I44" s="86">
        <f>IF(OR(COUNT(Calculations!BP45:BY45)&lt;3,COUNT(Calculations!BZ45:CI45)&lt;3),"N/A", IF(ISERROR(TTEST(Calculations!BP45:BY45,Calculations!BZ45:CI45,2,2)),"N/A",TTEST(Calculations!BP45:BY45,Calculations!BZ45:CI45,2,2)))</f>
        <v>1.9772256776311482E-3</v>
      </c>
      <c r="J44" s="70">
        <f t="shared" si="0"/>
        <v>1.6452802339645631</v>
      </c>
      <c r="K44" s="85" t="str">
        <f>IF(AND('Test Sample Data'!N44&gt;=35,'Control Sample Data'!N44&gt;=35),"Type 3",IF(AND('Test Sample Data'!N44&gt;=30,'Control Sample Data'!N44&gt;=30, OR(I44&gt;=0.05, I44="N/A")),"Type 2",IF(OR(AND('Test Sample Data'!N44&gt;=30,'Control Sample Data'!N44&lt;=30), AND('Test Sample Data'!N44&lt;=30,'Control Sample Data'!N44&gt;=30)),"Type 1","OKAY")))</f>
        <v>OKAY</v>
      </c>
    </row>
    <row r="45" spans="1:11">
      <c r="A45" s="167"/>
      <c r="B45" s="84" t="str">
        <f>'Gene Table'!D45</f>
        <v>NM_000662</v>
      </c>
      <c r="C45" s="72" t="s">
        <v>1785</v>
      </c>
      <c r="D45" s="70">
        <f>Calculations!BN46</f>
        <v>1.9816666666666667</v>
      </c>
      <c r="E45" s="70">
        <f>Calculations!BO46</f>
        <v>0.99666666666666615</v>
      </c>
      <c r="F45" s="71">
        <f t="shared" si="1"/>
        <v>0.25319719605403634</v>
      </c>
      <c r="G45" s="71">
        <f t="shared" si="2"/>
        <v>0.50115658092108661</v>
      </c>
      <c r="H45" s="70">
        <f t="shared" si="3"/>
        <v>0.50522572324338177</v>
      </c>
      <c r="I45" s="86">
        <f>IF(OR(COUNT(Calculations!BP46:BY46)&lt;3,COUNT(Calculations!BZ46:CI46)&lt;3),"N/A", IF(ISERROR(TTEST(Calculations!BP46:BY46,Calculations!BZ46:CI46,2,2)),"N/A",TTEST(Calculations!BP46:BY46,Calculations!BZ46:CI46,2,2)))</f>
        <v>7.5997324540876599E-7</v>
      </c>
      <c r="J45" s="70">
        <f t="shared" si="0"/>
        <v>-1.9793133128304143</v>
      </c>
      <c r="K45" s="85" t="str">
        <f>IF(AND('Test Sample Data'!N45&gt;=35,'Control Sample Data'!N45&gt;=35),"Type 3",IF(AND('Test Sample Data'!N45&gt;=30,'Control Sample Data'!N45&gt;=30, OR(I45&gt;=0.05, I45="N/A")),"Type 2",IF(OR(AND('Test Sample Data'!N45&gt;=30,'Control Sample Data'!N45&lt;=30), AND('Test Sample Data'!N45&lt;=30,'Control Sample Data'!N45&gt;=30)),"Type 1","OKAY")))</f>
        <v>OKAY</v>
      </c>
    </row>
    <row r="46" spans="1:11">
      <c r="A46" s="167"/>
      <c r="B46" s="84" t="str">
        <f>'Gene Table'!D46</f>
        <v>NM_003977</v>
      </c>
      <c r="C46" s="72" t="s">
        <v>1786</v>
      </c>
      <c r="D46" s="70">
        <f>Calculations!BN47</f>
        <v>0.90166666666666728</v>
      </c>
      <c r="E46" s="70">
        <f>Calculations!BO47</f>
        <v>2.1833333333333336</v>
      </c>
      <c r="F46" s="71">
        <f t="shared" si="1"/>
        <v>0.53526800809734609</v>
      </c>
      <c r="G46" s="71">
        <f t="shared" si="2"/>
        <v>0.22016646839903709</v>
      </c>
      <c r="H46" s="70">
        <f t="shared" si="3"/>
        <v>2.4311967757379311</v>
      </c>
      <c r="I46" s="86">
        <f>IF(OR(COUNT(Calculations!BP47:BY47)&lt;3,COUNT(Calculations!BZ47:CI47)&lt;3),"N/A", IF(ISERROR(TTEST(Calculations!BP47:BY47,Calculations!BZ47:CI47,2,2)),"N/A",TTEST(Calculations!BP47:BY47,Calculations!BZ47:CI47,2,2)))</f>
        <v>2.7289970526073298E-6</v>
      </c>
      <c r="J46" s="70">
        <f t="shared" si="0"/>
        <v>2.4311967757379311</v>
      </c>
      <c r="K46" s="85" t="str">
        <f>IF(AND('Test Sample Data'!N46&gt;=35,'Control Sample Data'!N46&gt;=35),"Type 3",IF(AND('Test Sample Data'!N46&gt;=30,'Control Sample Data'!N46&gt;=30, OR(I46&gt;=0.05, I46="N/A")),"Type 2",IF(OR(AND('Test Sample Data'!N46&gt;=30,'Control Sample Data'!N46&lt;=30), AND('Test Sample Data'!N46&lt;=30,'Control Sample Data'!N46&gt;=30)),"Type 1","OKAY")))</f>
        <v>OKAY</v>
      </c>
    </row>
    <row r="47" spans="1:11">
      <c r="A47" s="167"/>
      <c r="B47" s="84" t="str">
        <f>'Gene Table'!D47</f>
        <v>NM_005657</v>
      </c>
      <c r="C47" s="72" t="s">
        <v>1787</v>
      </c>
      <c r="D47" s="70">
        <f>Calculations!BN48</f>
        <v>1.4183333333333341</v>
      </c>
      <c r="E47" s="70">
        <f>Calculations!BO48</f>
        <v>3.7833333333333328</v>
      </c>
      <c r="F47" s="71">
        <f t="shared" si="1"/>
        <v>0.37414429102399083</v>
      </c>
      <c r="G47" s="71">
        <f t="shared" si="2"/>
        <v>7.2627849184865007E-2</v>
      </c>
      <c r="H47" s="70">
        <f t="shared" si="3"/>
        <v>5.1515265180392973</v>
      </c>
      <c r="I47" s="86">
        <f>IF(OR(COUNT(Calculations!BP48:BY48)&lt;3,COUNT(Calculations!BZ48:CI48)&lt;3),"N/A", IF(ISERROR(TTEST(Calculations!BP48:BY48,Calculations!BZ48:CI48,2,2)),"N/A",TTEST(Calculations!BP48:BY48,Calculations!BZ48:CI48,2,2)))</f>
        <v>1.4570257944123024E-5</v>
      </c>
      <c r="J47" s="70">
        <f t="shared" si="0"/>
        <v>5.1515265180392973</v>
      </c>
      <c r="K47" s="85" t="str">
        <f>IF(AND('Test Sample Data'!N47&gt;=35,'Control Sample Data'!N47&gt;=35),"Type 3",IF(AND('Test Sample Data'!N47&gt;=30,'Control Sample Data'!N47&gt;=30, OR(I47&gt;=0.05, I47="N/A")),"Type 2",IF(OR(AND('Test Sample Data'!N47&gt;=30,'Control Sample Data'!N47&lt;=30), AND('Test Sample Data'!N47&lt;=30,'Control Sample Data'!N47&gt;=30)),"Type 1","OKAY")))</f>
        <v>OKAY</v>
      </c>
    </row>
    <row r="48" spans="1:11">
      <c r="A48" s="167"/>
      <c r="B48" s="84" t="str">
        <f>'Gene Table'!D48</f>
        <v>NM_002392</v>
      </c>
      <c r="C48" s="72" t="s">
        <v>1788</v>
      </c>
      <c r="D48" s="70">
        <f>Calculations!BN49</f>
        <v>0.211666666666666</v>
      </c>
      <c r="E48" s="70">
        <f>Calculations!BO49</f>
        <v>6.9233333333333329</v>
      </c>
      <c r="F48" s="71">
        <f t="shared" si="1"/>
        <v>0.86353905541393405</v>
      </c>
      <c r="G48" s="71">
        <f t="shared" si="2"/>
        <v>8.2388955430938594E-3</v>
      </c>
      <c r="H48" s="70">
        <f t="shared" si="3"/>
        <v>104.81247770373588</v>
      </c>
      <c r="I48" s="86">
        <f>IF(OR(COUNT(Calculations!BP49:BY49)&lt;3,COUNT(Calculations!BZ49:CI49)&lt;3),"N/A", IF(ISERROR(TTEST(Calculations!BP49:BY49,Calculations!BZ49:CI49,2,2)),"N/A",TTEST(Calculations!BP49:BY49,Calculations!BZ49:CI49,2,2)))</f>
        <v>2.4979746882435081E-6</v>
      </c>
      <c r="J48" s="70">
        <f t="shared" si="0"/>
        <v>104.81247770373588</v>
      </c>
      <c r="K48" s="85" t="str">
        <f>IF(AND('Test Sample Data'!N48&gt;=35,'Control Sample Data'!N48&gt;=35),"Type 3",IF(AND('Test Sample Data'!N48&gt;=30,'Control Sample Data'!N48&gt;=30, OR(I48&gt;=0.05, I48="N/A")),"Type 2",IF(OR(AND('Test Sample Data'!N48&gt;=30,'Control Sample Data'!N48&lt;=30), AND('Test Sample Data'!N48&lt;=30,'Control Sample Data'!N48&gt;=30)),"Type 1","OKAY")))</f>
        <v>Type 1</v>
      </c>
    </row>
    <row r="49" spans="1:11">
      <c r="A49" s="167"/>
      <c r="B49" s="84" t="str">
        <f>'Gene Table'!D49</f>
        <v>NM_000639</v>
      </c>
      <c r="C49" s="72" t="s">
        <v>1789</v>
      </c>
      <c r="D49" s="70">
        <f>Calculations!BN50</f>
        <v>0.3850000000000004</v>
      </c>
      <c r="E49" s="70">
        <f>Calculations!BO50</f>
        <v>1.0033333333333327</v>
      </c>
      <c r="F49" s="71">
        <f t="shared" si="1"/>
        <v>0.76577899854719134</v>
      </c>
      <c r="G49" s="71">
        <f t="shared" si="2"/>
        <v>0.4988460882635119</v>
      </c>
      <c r="H49" s="70">
        <f t="shared" si="3"/>
        <v>1.5351007386123354</v>
      </c>
      <c r="I49" s="86">
        <f>IF(OR(COUNT(Calculations!BP50:BY50)&lt;3,COUNT(Calculations!BZ50:CI50)&lt;3),"N/A", IF(ISERROR(TTEST(Calculations!BP50:BY50,Calculations!BZ50:CI50,2,2)),"N/A",TTEST(Calculations!BP50:BY50,Calculations!BZ50:CI50,2,2)))</f>
        <v>2.2885842550396302E-3</v>
      </c>
      <c r="J49" s="70">
        <f t="shared" si="0"/>
        <v>1.5351007386123354</v>
      </c>
      <c r="K49" s="85" t="str">
        <f>IF(AND('Test Sample Data'!N49&gt;=35,'Control Sample Data'!N49&gt;=35),"Type 3",IF(AND('Test Sample Data'!N49&gt;=30,'Control Sample Data'!N49&gt;=30, OR(I49&gt;=0.05, I49="N/A")),"Type 2",IF(OR(AND('Test Sample Data'!N49&gt;=30,'Control Sample Data'!N49&lt;=30), AND('Test Sample Data'!N49&lt;=30,'Control Sample Data'!N49&gt;=30)),"Type 1","OKAY")))</f>
        <v>OKAY</v>
      </c>
    </row>
    <row r="50" spans="1:11">
      <c r="A50" s="167"/>
      <c r="B50" s="84" t="str">
        <f>'Gene Table'!D50</f>
        <v>NM_000589</v>
      </c>
      <c r="C50" s="72" t="s">
        <v>1790</v>
      </c>
      <c r="D50" s="70">
        <f>Calculations!BN51</f>
        <v>3.0683333333333329</v>
      </c>
      <c r="E50" s="70">
        <f>Calculations!BO51</f>
        <v>4.8833333333333329</v>
      </c>
      <c r="F50" s="71">
        <f t="shared" si="1"/>
        <v>0.1192173955688647</v>
      </c>
      <c r="G50" s="71">
        <f t="shared" si="2"/>
        <v>3.3882089696919332E-2</v>
      </c>
      <c r="H50" s="70">
        <f t="shared" si="3"/>
        <v>3.5185963036897432</v>
      </c>
      <c r="I50" s="86">
        <f>IF(OR(COUNT(Calculations!BP51:BY51)&lt;3,COUNT(Calculations!BZ51:CI51)&lt;3),"N/A", IF(ISERROR(TTEST(Calculations!BP51:BY51,Calculations!BZ51:CI51,2,2)),"N/A",TTEST(Calculations!BP51:BY51,Calculations!BZ51:CI51,2,2)))</f>
        <v>1.9580253129765621E-5</v>
      </c>
      <c r="J50" s="70">
        <f t="shared" si="0"/>
        <v>3.5185963036897432</v>
      </c>
      <c r="K50" s="85" t="str">
        <f>IF(AND('Test Sample Data'!N50&gt;=35,'Control Sample Data'!N50&gt;=35),"Type 3",IF(AND('Test Sample Data'!N50&gt;=30,'Control Sample Data'!N50&gt;=30, OR(I50&gt;=0.05, I50="N/A")),"Type 2",IF(OR(AND('Test Sample Data'!N50&gt;=30,'Control Sample Data'!N50&lt;=30), AND('Test Sample Data'!N50&lt;=30,'Control Sample Data'!N50&gt;=30)),"Type 1","OKAY")))</f>
        <v>OKAY</v>
      </c>
    </row>
    <row r="51" spans="1:11">
      <c r="A51" s="167"/>
      <c r="B51" s="84" t="str">
        <f>'Gene Table'!D51</f>
        <v>NM_000612</v>
      </c>
      <c r="C51" s="72" t="s">
        <v>1791</v>
      </c>
      <c r="D51" s="70">
        <f>Calculations!BN52</f>
        <v>2.0783333333333331</v>
      </c>
      <c r="E51" s="70">
        <f>Calculations!BO52</f>
        <v>3.3333333333333335</v>
      </c>
      <c r="F51" s="71">
        <f t="shared" si="1"/>
        <v>0.23678780172997607</v>
      </c>
      <c r="G51" s="71">
        <f t="shared" si="2"/>
        <v>9.921256574801246E-2</v>
      </c>
      <c r="H51" s="70">
        <f t="shared" si="3"/>
        <v>2.3866714860634444</v>
      </c>
      <c r="I51" s="86">
        <f>IF(OR(COUNT(Calculations!BP52:BY52)&lt;3,COUNT(Calculations!BZ52:CI52)&lt;3),"N/A", IF(ISERROR(TTEST(Calculations!BP52:BY52,Calculations!BZ52:CI52,2,2)),"N/A",TTEST(Calculations!BP52:BY52,Calculations!BZ52:CI52,2,2)))</f>
        <v>4.6348614948069799E-6</v>
      </c>
      <c r="J51" s="70">
        <f t="shared" si="0"/>
        <v>2.3866714860634444</v>
      </c>
      <c r="K51" s="85" t="str">
        <f>IF(AND('Test Sample Data'!N51&gt;=35,'Control Sample Data'!N51&gt;=35),"Type 3",IF(AND('Test Sample Data'!N51&gt;=30,'Control Sample Data'!N51&gt;=30, OR(I51&gt;=0.05, I51="N/A")),"Type 2",IF(OR(AND('Test Sample Data'!N51&gt;=30,'Control Sample Data'!N51&lt;=30), AND('Test Sample Data'!N51&lt;=30,'Control Sample Data'!N51&gt;=30)),"Type 1","OKAY")))</f>
        <v>OKAY</v>
      </c>
    </row>
    <row r="52" spans="1:11">
      <c r="A52" s="167"/>
      <c r="B52" s="84" t="str">
        <f>'Gene Table'!D52</f>
        <v>NM_001641</v>
      </c>
      <c r="C52" s="72" t="s">
        <v>1792</v>
      </c>
      <c r="D52" s="70">
        <f>Calculations!BN53</f>
        <v>0.99499999999999977</v>
      </c>
      <c r="E52" s="70">
        <f>Calculations!BO53</f>
        <v>3.1733333333333333</v>
      </c>
      <c r="F52" s="71">
        <f t="shared" si="1"/>
        <v>0.50173587425475152</v>
      </c>
      <c r="G52" s="71">
        <f t="shared" si="2"/>
        <v>0.11084892364539883</v>
      </c>
      <c r="H52" s="70">
        <f t="shared" si="3"/>
        <v>4.526303528754001</v>
      </c>
      <c r="I52" s="86">
        <f>IF(OR(COUNT(Calculations!BP53:BY53)&lt;3,COUNT(Calculations!BZ53:CI53)&lt;3),"N/A", IF(ISERROR(TTEST(Calculations!BP53:BY53,Calculations!BZ53:CI53,2,2)),"N/A",TTEST(Calculations!BP53:BY53,Calculations!BZ53:CI53,2,2)))</f>
        <v>1.8784670142898217E-7</v>
      </c>
      <c r="J52" s="70">
        <f t="shared" si="0"/>
        <v>4.526303528754001</v>
      </c>
      <c r="K52" s="85" t="str">
        <f>IF(AND('Test Sample Data'!N52&gt;=35,'Control Sample Data'!N52&gt;=35),"Type 3",IF(AND('Test Sample Data'!N52&gt;=30,'Control Sample Data'!N52&gt;=30, OR(I52&gt;=0.05, I52="N/A")),"Type 2",IF(OR(AND('Test Sample Data'!N52&gt;=30,'Control Sample Data'!N52&lt;=30), AND('Test Sample Data'!N52&lt;=30,'Control Sample Data'!N52&gt;=30)),"Type 1","OKAY")))</f>
        <v>OKAY</v>
      </c>
    </row>
    <row r="53" spans="1:11">
      <c r="A53" s="167"/>
      <c r="B53" s="84" t="str">
        <f>'Gene Table'!D53</f>
        <v>NM_000410</v>
      </c>
      <c r="C53" s="72" t="s">
        <v>1793</v>
      </c>
      <c r="D53" s="70">
        <f>Calculations!BN54</f>
        <v>4.5883333333333338</v>
      </c>
      <c r="E53" s="70">
        <f>Calculations!BO54</f>
        <v>4.2966666666666669</v>
      </c>
      <c r="F53" s="71">
        <f t="shared" si="1"/>
        <v>4.1569426847116203E-2</v>
      </c>
      <c r="G53" s="71">
        <f t="shared" si="2"/>
        <v>5.0883204225356256E-2</v>
      </c>
      <c r="H53" s="70">
        <f t="shared" si="3"/>
        <v>0.81695772662054988</v>
      </c>
      <c r="I53" s="86">
        <f>IF(OR(COUNT(Calculations!BP54:BY54)&lt;3,COUNT(Calculations!BZ54:CI54)&lt;3),"N/A", IF(ISERROR(TTEST(Calculations!BP54:BY54,Calculations!BZ54:CI54,2,2)),"N/A",TTEST(Calculations!BP54:BY54,Calculations!BZ54:CI54,2,2)))</f>
        <v>1.1990896591795093E-3</v>
      </c>
      <c r="J53" s="70">
        <f t="shared" si="0"/>
        <v>-1.2240535433046553</v>
      </c>
      <c r="K53" s="85" t="str">
        <f>IF(AND('Test Sample Data'!N53&gt;=35,'Control Sample Data'!N53&gt;=35),"Type 3",IF(AND('Test Sample Data'!N53&gt;=30,'Control Sample Data'!N53&gt;=30, OR(I53&gt;=0.05, I53="N/A")),"Type 2",IF(OR(AND('Test Sample Data'!N53&gt;=30,'Control Sample Data'!N53&lt;=30), AND('Test Sample Data'!N53&lt;=30,'Control Sample Data'!N53&gt;=30)),"Type 1","OKAY")))</f>
        <v>OKAY</v>
      </c>
    </row>
    <row r="54" spans="1:11">
      <c r="A54" s="167"/>
      <c r="B54" s="84" t="str">
        <f>'Gene Table'!D54</f>
        <v>NM_000179</v>
      </c>
      <c r="C54" s="72" t="s">
        <v>1794</v>
      </c>
      <c r="D54" s="70">
        <f>Calculations!BN55</f>
        <v>3.0583333333333336</v>
      </c>
      <c r="E54" s="70">
        <f>Calculations!BO55</f>
        <v>2.6733333333333333</v>
      </c>
      <c r="F54" s="71">
        <f t="shared" si="1"/>
        <v>0.12004661813137552</v>
      </c>
      <c r="G54" s="71">
        <f t="shared" si="2"/>
        <v>0.15676405119378267</v>
      </c>
      <c r="H54" s="70">
        <f t="shared" si="3"/>
        <v>0.76577899854719123</v>
      </c>
      <c r="I54" s="86">
        <f>IF(OR(COUNT(Calculations!BP55:BY55)&lt;3,COUNT(Calculations!BZ55:CI55)&lt;3),"N/A", IF(ISERROR(TTEST(Calculations!BP55:BY55,Calculations!BZ55:CI55,2,2)),"N/A",TTEST(Calculations!BP55:BY55,Calculations!BZ55:CI55,2,2)))</f>
        <v>1.5150063335543735E-3</v>
      </c>
      <c r="J54" s="70">
        <f t="shared" si="0"/>
        <v>-1.3058597870889179</v>
      </c>
      <c r="K54" s="85" t="str">
        <f>IF(AND('Test Sample Data'!N54&gt;=35,'Control Sample Data'!N54&gt;=35),"Type 3",IF(AND('Test Sample Data'!N54&gt;=30,'Control Sample Data'!N54&gt;=30, OR(I54&gt;=0.05, I54="N/A")),"Type 2",IF(OR(AND('Test Sample Data'!N54&gt;=30,'Control Sample Data'!N54&lt;=30), AND('Test Sample Data'!N54&lt;=30,'Control Sample Data'!N54&gt;=30)),"Type 1","OKAY")))</f>
        <v>OKAY</v>
      </c>
    </row>
    <row r="55" spans="1:11">
      <c r="A55" s="167"/>
      <c r="B55" s="84" t="str">
        <f>'Gene Table'!D55</f>
        <v>NM_001020825</v>
      </c>
      <c r="C55" s="72" t="s">
        <v>1795</v>
      </c>
      <c r="D55" s="70">
        <f>Calculations!BN56</f>
        <v>1.3683333333333347</v>
      </c>
      <c r="E55" s="70">
        <f>Calculations!BO56</f>
        <v>2.7699999999999996</v>
      </c>
      <c r="F55" s="71">
        <f t="shared" si="1"/>
        <v>0.38733846095263785</v>
      </c>
      <c r="G55" s="71">
        <f t="shared" si="2"/>
        <v>0.14660436865398488</v>
      </c>
      <c r="H55" s="70">
        <f t="shared" si="3"/>
        <v>2.6420662938553541</v>
      </c>
      <c r="I55" s="86">
        <f>IF(OR(COUNT(Calculations!BP56:BY56)&lt;3,COUNT(Calculations!BZ56:CI56)&lt;3),"N/A", IF(ISERROR(TTEST(Calculations!BP56:BY56,Calculations!BZ56:CI56,2,2)),"N/A",TTEST(Calculations!BP56:BY56,Calculations!BZ56:CI56,2,2)))</f>
        <v>1.4379472701143183E-8</v>
      </c>
      <c r="J55" s="70">
        <f t="shared" si="0"/>
        <v>2.6420662938553541</v>
      </c>
      <c r="K55" s="85" t="str">
        <f>IF(AND('Test Sample Data'!N55&gt;=35,'Control Sample Data'!N55&gt;=35),"Type 3",IF(AND('Test Sample Data'!N55&gt;=30,'Control Sample Data'!N55&gt;=30, OR(I55&gt;=0.05, I55="N/A")),"Type 2",IF(OR(AND('Test Sample Data'!N55&gt;=30,'Control Sample Data'!N55&lt;=30), AND('Test Sample Data'!N55&lt;=30,'Control Sample Data'!N55&gt;=30)),"Type 1","OKAY")))</f>
        <v>OKAY</v>
      </c>
    </row>
    <row r="56" spans="1:11">
      <c r="A56" s="167"/>
      <c r="B56" s="84" t="str">
        <f>'Gene Table'!D56</f>
        <v>NM_000120</v>
      </c>
      <c r="C56" s="72" t="s">
        <v>1796</v>
      </c>
      <c r="D56" s="70">
        <f>Calculations!BN57</f>
        <v>2.4750000000000001</v>
      </c>
      <c r="E56" s="70">
        <f>Calculations!BO57</f>
        <v>2.879999999999999</v>
      </c>
      <c r="F56" s="71">
        <f t="shared" si="1"/>
        <v>0.17986669750135251</v>
      </c>
      <c r="G56" s="71">
        <f t="shared" si="2"/>
        <v>0.13584185781575736</v>
      </c>
      <c r="H56" s="70">
        <f t="shared" si="3"/>
        <v>1.3240889103953963</v>
      </c>
      <c r="I56" s="86">
        <f>IF(OR(COUNT(Calculations!BP57:BY57)&lt;3,COUNT(Calculations!BZ57:CI57)&lt;3),"N/A", IF(ISERROR(TTEST(Calculations!BP57:BY57,Calculations!BZ57:CI57,2,2)),"N/A",TTEST(Calculations!BP57:BY57,Calculations!BZ57:CI57,2,2)))</f>
        <v>2.0425205446027449E-2</v>
      </c>
      <c r="J56" s="70">
        <f t="shared" si="0"/>
        <v>1.3240889103953963</v>
      </c>
      <c r="K56" s="85" t="str">
        <f>IF(AND('Test Sample Data'!N56&gt;=35,'Control Sample Data'!N56&gt;=35),"Type 3",IF(AND('Test Sample Data'!N56&gt;=30,'Control Sample Data'!N56&gt;=30, OR(I56&gt;=0.05, I56="N/A")),"Type 2",IF(OR(AND('Test Sample Data'!N56&gt;=30,'Control Sample Data'!N56&lt;=30), AND('Test Sample Data'!N56&lt;=30,'Control Sample Data'!N56&gt;=30)),"Type 1","OKAY")))</f>
        <v>OKAY</v>
      </c>
    </row>
    <row r="57" spans="1:11">
      <c r="A57" s="167"/>
      <c r="B57" s="84" t="str">
        <f>'Gene Table'!D57</f>
        <v>NM_000103</v>
      </c>
      <c r="C57" s="72" t="s">
        <v>1797</v>
      </c>
      <c r="D57" s="70">
        <f>Calculations!BN58</f>
        <v>0.29500000000000054</v>
      </c>
      <c r="E57" s="70">
        <f>Calculations!BO58</f>
        <v>1.5599999999999987</v>
      </c>
      <c r="F57" s="71">
        <f t="shared" si="1"/>
        <v>0.81507233240262511</v>
      </c>
      <c r="G57" s="71">
        <f t="shared" si="2"/>
        <v>0.33915108186191828</v>
      </c>
      <c r="H57" s="70">
        <f t="shared" si="3"/>
        <v>2.4032720990536984</v>
      </c>
      <c r="I57" s="86">
        <f>IF(OR(COUNT(Calculations!BP58:BY58)&lt;3,COUNT(Calculations!BZ58:CI58)&lt;3),"N/A", IF(ISERROR(TTEST(Calculations!BP58:BY58,Calculations!BZ58:CI58,2,2)),"N/A",TTEST(Calculations!BP58:BY58,Calculations!BZ58:CI58,2,2)))</f>
        <v>2.1775530714488074E-3</v>
      </c>
      <c r="J57" s="70">
        <f t="shared" si="0"/>
        <v>2.4032720990536984</v>
      </c>
      <c r="K57" s="85" t="str">
        <f>IF(AND('Test Sample Data'!N57&gt;=35,'Control Sample Data'!N57&gt;=35),"Type 3",IF(AND('Test Sample Data'!N57&gt;=30,'Control Sample Data'!N57&gt;=30, OR(I57&gt;=0.05, I57="N/A")),"Type 2",IF(OR(AND('Test Sample Data'!N57&gt;=30,'Control Sample Data'!N57&lt;=30), AND('Test Sample Data'!N57&lt;=30,'Control Sample Data'!N57&gt;=30)),"Type 1","OKAY")))</f>
        <v>OKAY</v>
      </c>
    </row>
    <row r="58" spans="1:11">
      <c r="A58" s="167"/>
      <c r="B58" s="84" t="str">
        <f>'Gene Table'!D58</f>
        <v>NM_000106</v>
      </c>
      <c r="C58" s="72" t="s">
        <v>1798</v>
      </c>
      <c r="D58" s="70">
        <f>Calculations!BN59</f>
        <v>4.4250000000000007</v>
      </c>
      <c r="E58" s="70">
        <f>Calculations!BO59</f>
        <v>2.3833333333333329</v>
      </c>
      <c r="F58" s="71">
        <f t="shared" si="1"/>
        <v>4.655242072258442E-2</v>
      </c>
      <c r="G58" s="71">
        <f t="shared" si="2"/>
        <v>0.19166604308370011</v>
      </c>
      <c r="H58" s="70">
        <f t="shared" si="3"/>
        <v>0.24288298528840127</v>
      </c>
      <c r="I58" s="86">
        <f>IF(OR(COUNT(Calculations!BP59:BY59)&lt;3,COUNT(Calculations!BZ59:CI59)&lt;3),"N/A", IF(ISERROR(TTEST(Calculations!BP59:BY59,Calculations!BZ59:CI59,2,2)),"N/A",TTEST(Calculations!BP59:BY59,Calculations!BZ59:CI59,2,2)))</f>
        <v>7.8052178040866288E-5</v>
      </c>
      <c r="J58" s="70">
        <f t="shared" si="0"/>
        <v>-4.1172089465739719</v>
      </c>
      <c r="K58" s="85" t="str">
        <f>IF(AND('Test Sample Data'!N58&gt;=35,'Control Sample Data'!N58&gt;=35),"Type 3",IF(AND('Test Sample Data'!N58&gt;=30,'Control Sample Data'!N58&gt;=30, OR(I58&gt;=0.05, I58="N/A")),"Type 2",IF(OR(AND('Test Sample Data'!N58&gt;=30,'Control Sample Data'!N58&lt;=30), AND('Test Sample Data'!N58&lt;=30,'Control Sample Data'!N58&gt;=30)),"Type 1","OKAY")))</f>
        <v>OKAY</v>
      </c>
    </row>
    <row r="59" spans="1:11">
      <c r="A59" s="167"/>
      <c r="B59" s="84" t="str">
        <f>'Gene Table'!D59</f>
        <v>NM_000745</v>
      </c>
      <c r="C59" s="72" t="s">
        <v>1799</v>
      </c>
      <c r="D59" s="70">
        <f>Calculations!BN60</f>
        <v>4.8383333333333338</v>
      </c>
      <c r="E59" s="70">
        <f>Calculations!BO60</f>
        <v>3.2600000000000002</v>
      </c>
      <c r="F59" s="71">
        <f t="shared" si="1"/>
        <v>3.4955582019891539E-2</v>
      </c>
      <c r="G59" s="71">
        <f t="shared" si="2"/>
        <v>0.10438598992854616</v>
      </c>
      <c r="H59" s="70">
        <f t="shared" si="3"/>
        <v>0.3348685206110435</v>
      </c>
      <c r="I59" s="86">
        <f>IF(OR(COUNT(Calculations!BP60:BY60)&lt;3,COUNT(Calculations!BZ60:CI60)&lt;3),"N/A", IF(ISERROR(TTEST(Calculations!BP60:BY60,Calculations!BZ60:CI60,2,2)),"N/A",TTEST(Calculations!BP60:BY60,Calculations!BZ60:CI60,2,2)))</f>
        <v>6.3314146418272626E-4</v>
      </c>
      <c r="J59" s="70">
        <f t="shared" si="0"/>
        <v>-2.9862466563750854</v>
      </c>
      <c r="K59" s="85" t="str">
        <f>IF(AND('Test Sample Data'!N59&gt;=35,'Control Sample Data'!N59&gt;=35),"Type 3",IF(AND('Test Sample Data'!N59&gt;=30,'Control Sample Data'!N59&gt;=30, OR(I59&gt;=0.05, I59="N/A")),"Type 2",IF(OR(AND('Test Sample Data'!N59&gt;=30,'Control Sample Data'!N59&lt;=30), AND('Test Sample Data'!N59&lt;=30,'Control Sample Data'!N59&gt;=30)),"Type 1","OKAY")))</f>
        <v>OKAY</v>
      </c>
    </row>
    <row r="60" spans="1:11">
      <c r="A60" s="167"/>
      <c r="B60" s="84" t="str">
        <f>'Gene Table'!D60</f>
        <v>NM_033338</v>
      </c>
      <c r="C60" s="72" t="s">
        <v>1800</v>
      </c>
      <c r="D60" s="70">
        <f>Calculations!BN61</f>
        <v>4.9316666666666675</v>
      </c>
      <c r="E60" s="70">
        <f>Calculations!BO61</f>
        <v>5.2299999999999995</v>
      </c>
      <c r="F60" s="71">
        <f t="shared" si="1"/>
        <v>3.276577198621651E-2</v>
      </c>
      <c r="G60" s="71">
        <f t="shared" si="2"/>
        <v>2.6644840367748661E-2</v>
      </c>
      <c r="H60" s="70">
        <f t="shared" si="3"/>
        <v>1.2297229607679212</v>
      </c>
      <c r="I60" s="86">
        <f>IF(OR(COUNT(Calculations!BP61:BY61)&lt;3,COUNT(Calculations!BZ61:CI61)&lt;3),"N/A", IF(ISERROR(TTEST(Calculations!BP61:BY61,Calculations!BZ61:CI61,2,2)),"N/A",TTEST(Calculations!BP61:BY61,Calculations!BZ61:CI61,2,2)))</f>
        <v>3.0634968830613361E-2</v>
      </c>
      <c r="J60" s="70">
        <f t="shared" si="0"/>
        <v>1.2297229607679212</v>
      </c>
      <c r="K60" s="85" t="str">
        <f>IF(AND('Test Sample Data'!N60&gt;=35,'Control Sample Data'!N60&gt;=35),"Type 3",IF(AND('Test Sample Data'!N60&gt;=30,'Control Sample Data'!N60&gt;=30, OR(I60&gt;=0.05, I60="N/A")),"Type 2",IF(OR(AND('Test Sample Data'!N60&gt;=30,'Control Sample Data'!N60&lt;=30), AND('Test Sample Data'!N60&lt;=30,'Control Sample Data'!N60&gt;=30)),"Type 1","OKAY")))</f>
        <v>OKAY</v>
      </c>
    </row>
    <row r="61" spans="1:11">
      <c r="A61" s="167"/>
      <c r="B61" s="84" t="str">
        <f>'Gene Table'!D61</f>
        <v>NM_001226</v>
      </c>
      <c r="C61" s="72" t="s">
        <v>1801</v>
      </c>
      <c r="D61" s="70">
        <f>Calculations!BN62</f>
        <v>2.4250000000000007</v>
      </c>
      <c r="E61" s="70">
        <f>Calculations!BO62</f>
        <v>3.6866666666666674</v>
      </c>
      <c r="F61" s="71">
        <f t="shared" si="1"/>
        <v>0.18620968289033771</v>
      </c>
      <c r="G61" s="71">
        <f t="shared" si="2"/>
        <v>7.7660959030370805E-2</v>
      </c>
      <c r="H61" s="70">
        <f t="shared" si="3"/>
        <v>2.3977257712915554</v>
      </c>
      <c r="I61" s="86">
        <f>IF(OR(COUNT(Calculations!BP62:BY62)&lt;3,COUNT(Calculations!BZ62:CI62)&lt;3),"N/A", IF(ISERROR(TTEST(Calculations!BP62:BY62,Calculations!BZ62:CI62,2,2)),"N/A",TTEST(Calculations!BP62:BY62,Calculations!BZ62:CI62,2,2)))</f>
        <v>6.6671880913691194E-5</v>
      </c>
      <c r="J61" s="70">
        <f t="shared" si="0"/>
        <v>2.3977257712915554</v>
      </c>
      <c r="K61" s="85" t="str">
        <f>IF(AND('Test Sample Data'!N61&gt;=35,'Control Sample Data'!N61&gt;=35),"Type 3",IF(AND('Test Sample Data'!N61&gt;=30,'Control Sample Data'!N61&gt;=30, OR(I61&gt;=0.05, I61="N/A")),"Type 2",IF(OR(AND('Test Sample Data'!N61&gt;=30,'Control Sample Data'!N61&lt;=30), AND('Test Sample Data'!N61&lt;=30,'Control Sample Data'!N61&gt;=30)),"Type 1","OKAY")))</f>
        <v>OKAY</v>
      </c>
    </row>
    <row r="62" spans="1:11">
      <c r="A62" s="167"/>
      <c r="B62" s="84" t="str">
        <f>'Gene Table'!D62</f>
        <v>NM_004346</v>
      </c>
      <c r="C62" s="72" t="s">
        <v>1802</v>
      </c>
      <c r="D62" s="70">
        <f>Calculations!BN63</f>
        <v>2.2416666666666671</v>
      </c>
      <c r="E62" s="70">
        <f>Calculations!BO63</f>
        <v>4.38</v>
      </c>
      <c r="F62" s="71">
        <f t="shared" si="1"/>
        <v>0.2114419196578621</v>
      </c>
      <c r="G62" s="71">
        <f t="shared" si="2"/>
        <v>4.8027349415250394E-2</v>
      </c>
      <c r="H62" s="70">
        <f t="shared" si="3"/>
        <v>4.4025315207322633</v>
      </c>
      <c r="I62" s="86">
        <f>IF(OR(COUNT(Calculations!BP63:BY63)&lt;3,COUNT(Calculations!BZ63:CI63)&lt;3),"N/A", IF(ISERROR(TTEST(Calculations!BP63:BY63,Calculations!BZ63:CI63,2,2)),"N/A",TTEST(Calculations!BP63:BY63,Calculations!BZ63:CI63,2,2)))</f>
        <v>3.2538137724046576E-7</v>
      </c>
      <c r="J62" s="70">
        <f t="shared" si="0"/>
        <v>4.4025315207322633</v>
      </c>
      <c r="K62" s="85" t="str">
        <f>IF(AND('Test Sample Data'!N62&gt;=35,'Control Sample Data'!N62&gt;=35),"Type 3",IF(AND('Test Sample Data'!N62&gt;=30,'Control Sample Data'!N62&gt;=30, OR(I62&gt;=0.05, I62="N/A")),"Type 2",IF(OR(AND('Test Sample Data'!N62&gt;=30,'Control Sample Data'!N62&lt;=30), AND('Test Sample Data'!N62&lt;=30,'Control Sample Data'!N62&gt;=30)),"Type 1","OKAY")))</f>
        <v>OKAY</v>
      </c>
    </row>
    <row r="63" spans="1:11" ht="12.75" customHeight="1">
      <c r="A63" s="167"/>
      <c r="B63" s="84" t="str">
        <f>'Gene Table'!D63</f>
        <v>NM_005431</v>
      </c>
      <c r="C63" s="72" t="s">
        <v>1803</v>
      </c>
      <c r="D63" s="70">
        <f>Calculations!BN64</f>
        <v>2.5516666666666681</v>
      </c>
      <c r="E63" s="70">
        <f>Calculations!BO64</f>
        <v>5.3499999999999988</v>
      </c>
      <c r="F63" s="71">
        <f t="shared" si="1"/>
        <v>0.17055788204612121</v>
      </c>
      <c r="G63" s="71">
        <f t="shared" si="2"/>
        <v>2.4518253059273479E-2</v>
      </c>
      <c r="H63" s="70">
        <f t="shared" si="3"/>
        <v>6.9563635563183617</v>
      </c>
      <c r="I63" s="86">
        <f>IF(OR(COUNT(Calculations!BP64:BY64)&lt;3,COUNT(Calculations!BZ64:CI64)&lt;3),"N/A", IF(ISERROR(TTEST(Calculations!BP64:BY64,Calculations!BZ64:CI64,2,2)),"N/A",TTEST(Calculations!BP64:BY64,Calculations!BZ64:CI64,2,2)))</f>
        <v>4.3906495119676779E-7</v>
      </c>
      <c r="J63" s="70">
        <f t="shared" si="0"/>
        <v>6.9563635563183617</v>
      </c>
      <c r="K63" s="85" t="str">
        <f>IF(AND('Test Sample Data'!N63&gt;=35,'Control Sample Data'!N63&gt;=35),"Type 3",IF(AND('Test Sample Data'!N63&gt;=30,'Control Sample Data'!N63&gt;=30, OR(I63&gt;=0.05, I63="N/A")),"Type 2",IF(OR(AND('Test Sample Data'!N63&gt;=30,'Control Sample Data'!N63&lt;=30), AND('Test Sample Data'!N63&lt;=30,'Control Sample Data'!N63&gt;=30)),"Type 1","OKAY")))</f>
        <v>OKAY</v>
      </c>
    </row>
    <row r="64" spans="1:11">
      <c r="A64" s="167"/>
      <c r="B64" s="84" t="str">
        <f>'Gene Table'!D64</f>
        <v>NM_000455</v>
      </c>
      <c r="C64" s="72" t="s">
        <v>1804</v>
      </c>
      <c r="D64" s="70">
        <f>Calculations!BN65</f>
        <v>-0.13166666666666652</v>
      </c>
      <c r="E64" s="70">
        <f>Calculations!BO65</f>
        <v>3.0266666666666651</v>
      </c>
      <c r="F64" s="71">
        <f t="shared" si="1"/>
        <v>1.0955586094158849</v>
      </c>
      <c r="G64" s="71">
        <f t="shared" si="2"/>
        <v>0.1227107319058445</v>
      </c>
      <c r="H64" s="70">
        <f t="shared" si="3"/>
        <v>8.9279771410417723</v>
      </c>
      <c r="I64" s="86">
        <f>IF(OR(COUNT(Calculations!BP65:BY65)&lt;3,COUNT(Calculations!BZ65:CI65)&lt;3),"N/A", IF(ISERROR(TTEST(Calculations!BP65:BY65,Calculations!BZ65:CI65,2,2)),"N/A",TTEST(Calculations!BP65:BY65,Calculations!BZ65:CI65,2,2)))</f>
        <v>7.9832981452862851E-8</v>
      </c>
      <c r="J64" s="70">
        <f t="shared" si="0"/>
        <v>8.9279771410417723</v>
      </c>
      <c r="K64" s="85" t="str">
        <f>IF(AND('Test Sample Data'!N64&gt;=35,'Control Sample Data'!N64&gt;=35),"Type 3",IF(AND('Test Sample Data'!N64&gt;=30,'Control Sample Data'!N64&gt;=30, OR(I64&gt;=0.05, I64="N/A")),"Type 2",IF(OR(AND('Test Sample Data'!N64&gt;=30,'Control Sample Data'!N64&lt;=30), AND('Test Sample Data'!N64&lt;=30,'Control Sample Data'!N64&gt;=30)),"Type 1","OKAY")))</f>
        <v>OKAY</v>
      </c>
    </row>
    <row r="65" spans="1:11">
      <c r="A65" s="167"/>
      <c r="B65" s="84" t="str">
        <f>'Gene Table'!D65</f>
        <v>NM_053056</v>
      </c>
      <c r="C65" s="72" t="s">
        <v>1805</v>
      </c>
      <c r="D65" s="70">
        <f>Calculations!BN66</f>
        <v>1.3549999999999993</v>
      </c>
      <c r="E65" s="70">
        <f>Calculations!BO66</f>
        <v>1.9233333333333331</v>
      </c>
      <c r="F65" s="71">
        <f t="shared" si="1"/>
        <v>0.39093482156429699</v>
      </c>
      <c r="G65" s="71">
        <f t="shared" si="2"/>
        <v>0.26364465737900328</v>
      </c>
      <c r="H65" s="70">
        <f t="shared" si="3"/>
        <v>1.4828095719850196</v>
      </c>
      <c r="I65" s="86">
        <f>IF(OR(COUNT(Calculations!BP66:BY66)&lt;3,COUNT(Calculations!BZ66:CI66)&lt;3),"N/A", IF(ISERROR(TTEST(Calculations!BP66:BY66,Calculations!BZ66:CI66,2,2)),"N/A",TTEST(Calculations!BP66:BY66,Calculations!BZ66:CI66,2,2)))</f>
        <v>1.8856899635916001E-4</v>
      </c>
      <c r="J65" s="70">
        <f t="shared" si="0"/>
        <v>1.4828095719850196</v>
      </c>
      <c r="K65" s="85" t="str">
        <f>IF(AND('Test Sample Data'!N65&gt;=35,'Control Sample Data'!N65&gt;=35),"Type 3",IF(AND('Test Sample Data'!N65&gt;=30,'Control Sample Data'!N65&gt;=30, OR(I65&gt;=0.05, I65="N/A")),"Type 2",IF(OR(AND('Test Sample Data'!N65&gt;=30,'Control Sample Data'!N65&lt;=30), AND('Test Sample Data'!N65&lt;=30,'Control Sample Data'!N65&gt;=30)),"Type 1","OKAY")))</f>
        <v>OKAY</v>
      </c>
    </row>
    <row r="66" spans="1:11">
      <c r="A66" s="167"/>
      <c r="B66" s="84" t="str">
        <f>'Gene Table'!D66</f>
        <v>NM_000962</v>
      </c>
      <c r="C66" s="72" t="s">
        <v>1806</v>
      </c>
      <c r="D66" s="70">
        <f>Calculations!BN67</f>
        <v>9.6616666666666671</v>
      </c>
      <c r="E66" s="70">
        <f>Calculations!BO67</f>
        <v>10.67</v>
      </c>
      <c r="F66" s="71">
        <f t="shared" si="1"/>
        <v>1.2346632606659543E-3</v>
      </c>
      <c r="G66" s="71">
        <f t="shared" si="2"/>
        <v>6.137760617782364E-4</v>
      </c>
      <c r="H66" s="70">
        <f t="shared" si="3"/>
        <v>2.0115858821357078</v>
      </c>
      <c r="I66" s="86">
        <f>IF(OR(COUNT(Calculations!BP67:BY67)&lt;3,COUNT(Calculations!BZ67:CI67)&lt;3),"N/A", IF(ISERROR(TTEST(Calculations!BP67:BY67,Calculations!BZ67:CI67,2,2)),"N/A",TTEST(Calculations!BP67:BY67,Calculations!BZ67:CI67,2,2)))</f>
        <v>1.2719312653163074E-3</v>
      </c>
      <c r="J66" s="70">
        <f t="shared" si="0"/>
        <v>2.0115858821357078</v>
      </c>
      <c r="K66" s="85" t="str">
        <f>IF(AND('Test Sample Data'!N66&gt;=35,'Control Sample Data'!N66&gt;=35),"Type 3",IF(AND('Test Sample Data'!N66&gt;=30,'Control Sample Data'!N66&gt;=30, OR(I66&gt;=0.05, I66="N/A")),"Type 2",IF(OR(AND('Test Sample Data'!N66&gt;=30,'Control Sample Data'!N66&lt;=30), AND('Test Sample Data'!N66&lt;=30,'Control Sample Data'!N66&gt;=30)),"Type 1","OKAY")))</f>
        <v>OKAY</v>
      </c>
    </row>
    <row r="67" spans="1:11" ht="14.25" customHeight="1">
      <c r="A67" s="167"/>
      <c r="B67" s="84" t="str">
        <f>'Gene Table'!D67</f>
        <v>NM_000314</v>
      </c>
      <c r="C67" s="72" t="s">
        <v>1807</v>
      </c>
      <c r="D67" s="70">
        <f>Calculations!BN68</f>
        <v>1.4550000000000007</v>
      </c>
      <c r="E67" s="70">
        <f>Calculations!BO68</f>
        <v>1.0766666666666656</v>
      </c>
      <c r="F67" s="71">
        <f t="shared" si="1"/>
        <v>0.3647550860600437</v>
      </c>
      <c r="G67" s="71">
        <f t="shared" si="2"/>
        <v>0.47412301558724906</v>
      </c>
      <c r="H67" s="70">
        <f t="shared" si="3"/>
        <v>0.76932583753239192</v>
      </c>
      <c r="I67" s="86">
        <f>IF(OR(COUNT(Calculations!BP68:BY68)&lt;3,COUNT(Calculations!BZ68:CI68)&lt;3),"N/A", IF(ISERROR(TTEST(Calculations!BP68:BY68,Calculations!BZ68:CI68,2,2)),"N/A",TTEST(Calculations!BP68:BY68,Calculations!BZ68:CI68,2,2)))</f>
        <v>1.45896077974413E-3</v>
      </c>
      <c r="J67" s="70">
        <f t="shared" ref="J67:J90" si="4">IF(H67&gt;1,H67,-1/H67)</f>
        <v>-1.2998393544242504</v>
      </c>
      <c r="K67" s="85" t="str">
        <f>IF(AND('Test Sample Data'!N67&gt;=35,'Control Sample Data'!N67&gt;=35),"Type 3",IF(AND('Test Sample Data'!N67&gt;=30,'Control Sample Data'!N67&gt;=30, OR(I67&gt;=0.05, I67="N/A")),"Type 2",IF(OR(AND('Test Sample Data'!N67&gt;=30,'Control Sample Data'!N67&lt;=30), AND('Test Sample Data'!N67&lt;=30,'Control Sample Data'!N67&gt;=30)),"Type 1","OKAY")))</f>
        <v>OKAY</v>
      </c>
    </row>
    <row r="68" spans="1:11">
      <c r="A68" s="167"/>
      <c r="B68" s="84" t="str">
        <f>'Gene Table'!D68</f>
        <v>NM_002770</v>
      </c>
      <c r="C68" s="72" t="s">
        <v>1808</v>
      </c>
      <c r="D68" s="70">
        <f>Calculations!BN69</f>
        <v>1.0016666666666676</v>
      </c>
      <c r="E68" s="70">
        <f>Calculations!BO69</f>
        <v>10.67</v>
      </c>
      <c r="F68" s="71">
        <f t="shared" ref="F68:F90" si="5">2^-D68</f>
        <v>0.49942271086901474</v>
      </c>
      <c r="G68" s="71">
        <f t="shared" ref="G68:G90" si="6">2^-E68</f>
        <v>6.137760617782364E-4</v>
      </c>
      <c r="H68" s="70">
        <f t="shared" ref="H68:H90" si="7">F68/G68</f>
        <v>813.68880601515104</v>
      </c>
      <c r="I68" s="86">
        <f>IF(OR(COUNT(Calculations!BP69:BY69)&lt;3,COUNT(Calculations!BZ69:CI69)&lt;3),"N/A", IF(ISERROR(TTEST(Calculations!BP69:BY69,Calculations!BZ69:CI69,2,2)),"N/A",TTEST(Calculations!BP69:BY69,Calculations!BZ69:CI69,2,2)))</f>
        <v>2.4121588087810267E-7</v>
      </c>
      <c r="J68" s="70">
        <f t="shared" si="4"/>
        <v>813.68880601515104</v>
      </c>
      <c r="K68" s="85" t="str">
        <f>IF(AND('Test Sample Data'!N68&gt;=35,'Control Sample Data'!N68&gt;=35),"Type 3",IF(AND('Test Sample Data'!N68&gt;=30,'Control Sample Data'!N68&gt;=30, OR(I68&gt;=0.05, I68="N/A")),"Type 2",IF(OR(AND('Test Sample Data'!N68&gt;=30,'Control Sample Data'!N68&lt;=30), AND('Test Sample Data'!N68&lt;=30,'Control Sample Data'!N68&gt;=30)),"Type 1","OKAY")))</f>
        <v>Type 1</v>
      </c>
    </row>
    <row r="69" spans="1:11">
      <c r="A69" s="167"/>
      <c r="B69" s="84" t="str">
        <f>'Gene Table'!D69</f>
        <v>NM_002539</v>
      </c>
      <c r="C69" s="72" t="s">
        <v>1809</v>
      </c>
      <c r="D69" s="70">
        <f>Calculations!BN70</f>
        <v>1.6750000000000018</v>
      </c>
      <c r="E69" s="70">
        <f>Calculations!BO70</f>
        <v>3.543333333333333</v>
      </c>
      <c r="F69" s="71">
        <f t="shared" si="5"/>
        <v>0.31316610965603159</v>
      </c>
      <c r="G69" s="71">
        <f t="shared" si="6"/>
        <v>8.5772956902736258E-2</v>
      </c>
      <c r="H69" s="70">
        <f t="shared" si="7"/>
        <v>3.6511054412074397</v>
      </c>
      <c r="I69" s="86">
        <f>IF(OR(COUNT(Calculations!BP70:BY70)&lt;3,COUNT(Calculations!BZ70:CI70)&lt;3),"N/A", IF(ISERROR(TTEST(Calculations!BP70:BY70,Calculations!BZ70:CI70,2,2)),"N/A",TTEST(Calculations!BP70:BY70,Calculations!BZ70:CI70,2,2)))</f>
        <v>1.0374467265106819E-3</v>
      </c>
      <c r="J69" s="70">
        <f t="shared" si="4"/>
        <v>3.6511054412074397</v>
      </c>
      <c r="K69" s="85" t="str">
        <f>IF(AND('Test Sample Data'!N69&gt;=35,'Control Sample Data'!N69&gt;=35),"Type 3",IF(AND('Test Sample Data'!N69&gt;=30,'Control Sample Data'!N69&gt;=30, OR(I69&gt;=0.05, I69="N/A")),"Type 2",IF(OR(AND('Test Sample Data'!N69&gt;=30,'Control Sample Data'!N69&lt;=30), AND('Test Sample Data'!N69&lt;=30,'Control Sample Data'!N69&gt;=30)),"Type 1","OKAY")))</f>
        <v>OKAY</v>
      </c>
    </row>
    <row r="70" spans="1:11" ht="13.5" customHeight="1">
      <c r="A70" s="167"/>
      <c r="B70" s="84" t="str">
        <f>'Gene Table'!D70</f>
        <v>NM_002524</v>
      </c>
      <c r="C70" s="72" t="s">
        <v>1813</v>
      </c>
      <c r="D70" s="70">
        <f>Calculations!BN71</f>
        <v>8.0483333333333338</v>
      </c>
      <c r="E70" s="70">
        <f>Calculations!BO71</f>
        <v>4.6099999999999994</v>
      </c>
      <c r="F70" s="71">
        <f t="shared" si="5"/>
        <v>3.7775502622790025E-3</v>
      </c>
      <c r="G70" s="71">
        <f t="shared" si="6"/>
        <v>4.0949793870573882E-2</v>
      </c>
      <c r="H70" s="70">
        <f t="shared" si="7"/>
        <v>9.2248334001835186E-2</v>
      </c>
      <c r="I70" s="86">
        <f>IF(OR(COUNT(Calculations!BP71:BY71)&lt;3,COUNT(Calculations!BZ71:CI71)&lt;3),"N/A", IF(ISERROR(TTEST(Calculations!BP71:BY71,Calculations!BZ71:CI71,2,2)),"N/A",TTEST(Calculations!BP71:BY71,Calculations!BZ71:CI71,2,2)))</f>
        <v>3.1309524152728433E-6</v>
      </c>
      <c r="J70" s="70">
        <f t="shared" si="4"/>
        <v>-10.840304172648864</v>
      </c>
      <c r="K70" s="85" t="str">
        <f>IF(AND('Test Sample Data'!N70&gt;=35,'Control Sample Data'!N70&gt;=35),"Type 3",IF(AND('Test Sample Data'!N70&gt;=30,'Control Sample Data'!N70&gt;=30, OR(I70&gt;=0.05, I70="N/A")),"Type 2",IF(OR(AND('Test Sample Data'!N70&gt;=30,'Control Sample Data'!N70&lt;=30), AND('Test Sample Data'!N70&lt;=30,'Control Sample Data'!N70&gt;=30)),"Type 1","OKAY")))</f>
        <v>Type 1</v>
      </c>
    </row>
    <row r="71" spans="1:11">
      <c r="A71" s="167"/>
      <c r="B71" s="84" t="str">
        <f>'Gene Table'!D71</f>
        <v>NM_000625</v>
      </c>
      <c r="C71" s="72" t="s">
        <v>1814</v>
      </c>
      <c r="D71" s="70">
        <f>Calculations!BN72</f>
        <v>3.6483333333333334</v>
      </c>
      <c r="E71" s="70">
        <f>Calculations!BO72</f>
        <v>4.8266666666666653</v>
      </c>
      <c r="F71" s="71">
        <f t="shared" si="5"/>
        <v>7.9752119270709868E-2</v>
      </c>
      <c r="G71" s="71">
        <f t="shared" si="6"/>
        <v>3.5239403970181431E-2</v>
      </c>
      <c r="H71" s="70">
        <f t="shared" si="7"/>
        <v>2.2631517643769974</v>
      </c>
      <c r="I71" s="86">
        <f>IF(OR(COUNT(Calculations!BP72:BY72)&lt;3,COUNT(Calculations!BZ72:CI72)&lt;3),"N/A", IF(ISERROR(TTEST(Calculations!BP72:BY72,Calculations!BZ72:CI72,2,2)),"N/A",TTEST(Calculations!BP72:BY72,Calculations!BZ72:CI72,2,2)))</f>
        <v>6.8007223393491302E-5</v>
      </c>
      <c r="J71" s="70">
        <f t="shared" si="4"/>
        <v>2.2631517643769974</v>
      </c>
      <c r="K71" s="85" t="str">
        <f>IF(AND('Test Sample Data'!N71&gt;=35,'Control Sample Data'!N71&gt;=35),"Type 3",IF(AND('Test Sample Data'!N71&gt;=30,'Control Sample Data'!N71&gt;=30, OR(I71&gt;=0.05, I71="N/A")),"Type 2",IF(OR(AND('Test Sample Data'!N71&gt;=30,'Control Sample Data'!N71&lt;=30), AND('Test Sample Data'!N71&lt;=30,'Control Sample Data'!N71&gt;=30)),"Type 1","OKAY")))</f>
        <v>OKAY</v>
      </c>
    </row>
    <row r="72" spans="1:11">
      <c r="A72" s="167"/>
      <c r="B72" s="84" t="str">
        <f>'Gene Table'!D72</f>
        <v>NM_002439</v>
      </c>
      <c r="C72" s="72" t="s">
        <v>1815</v>
      </c>
      <c r="D72" s="70">
        <f>Calculations!BN73</f>
        <v>5.8583333333333343</v>
      </c>
      <c r="E72" s="70">
        <f>Calculations!BO73</f>
        <v>6.4899999999999993</v>
      </c>
      <c r="F72" s="71">
        <f t="shared" si="5"/>
        <v>1.7237169096308531E-2</v>
      </c>
      <c r="G72" s="71">
        <f t="shared" si="6"/>
        <v>1.112539215310213E-2</v>
      </c>
      <c r="H72" s="70">
        <f t="shared" si="7"/>
        <v>1.5493538438105514</v>
      </c>
      <c r="I72" s="86">
        <f>IF(OR(COUNT(Calculations!BP73:BY73)&lt;3,COUNT(Calculations!BZ73:CI73)&lt;3),"N/A", IF(ISERROR(TTEST(Calculations!BP73:BY73,Calculations!BZ73:CI73,2,2)),"N/A",TTEST(Calculations!BP73:BY73,Calculations!BZ73:CI73,2,2)))</f>
        <v>2.5795318255397897E-3</v>
      </c>
      <c r="J72" s="70">
        <f t="shared" si="4"/>
        <v>1.5493538438105514</v>
      </c>
      <c r="K72" s="85" t="str">
        <f>IF(AND('Test Sample Data'!N72&gt;=35,'Control Sample Data'!N72&gt;=35),"Type 3",IF(AND('Test Sample Data'!N72&gt;=30,'Control Sample Data'!N72&gt;=30, OR(I72&gt;=0.05, I72="N/A")),"Type 2",IF(OR(AND('Test Sample Data'!N72&gt;=30,'Control Sample Data'!N72&lt;=30), AND('Test Sample Data'!N72&lt;=30,'Control Sample Data'!N72&gt;=30)),"Type 1","OKAY")))</f>
        <v>Type 1</v>
      </c>
    </row>
    <row r="73" spans="1:11">
      <c r="A73" s="167"/>
      <c r="B73" s="84" t="str">
        <f>'Gene Table'!D73</f>
        <v>NM_002303</v>
      </c>
      <c r="C73" s="72" t="s">
        <v>1816</v>
      </c>
      <c r="D73" s="70">
        <f>Calculations!BN74</f>
        <v>8.1516666666666673</v>
      </c>
      <c r="E73" s="70">
        <f>Calculations!BO74</f>
        <v>10.67</v>
      </c>
      <c r="F73" s="71">
        <f t="shared" si="5"/>
        <v>3.5164449156957398E-3</v>
      </c>
      <c r="G73" s="71">
        <f t="shared" si="6"/>
        <v>6.137760617782364E-4</v>
      </c>
      <c r="H73" s="70">
        <f t="shared" si="7"/>
        <v>5.7291985378313228</v>
      </c>
      <c r="I73" s="86">
        <f>IF(OR(COUNT(Calculations!BP74:BY74)&lt;3,COUNT(Calculations!BZ74:CI74)&lt;3),"N/A", IF(ISERROR(TTEST(Calculations!BP74:BY74,Calculations!BZ74:CI74,2,2)),"N/A",TTEST(Calculations!BP74:BY74,Calculations!BZ74:CI74,2,2)))</f>
        <v>3.0274799621354516E-4</v>
      </c>
      <c r="J73" s="70">
        <f t="shared" si="4"/>
        <v>5.7291985378313228</v>
      </c>
      <c r="K73" s="85" t="str">
        <f>IF(AND('Test Sample Data'!N73&gt;=35,'Control Sample Data'!N73&gt;=35),"Type 3",IF(AND('Test Sample Data'!N73&gt;=30,'Control Sample Data'!N73&gt;=30, OR(I73&gt;=0.05, I73="N/A")),"Type 2",IF(OR(AND('Test Sample Data'!N73&gt;=30,'Control Sample Data'!N73&lt;=30), AND('Test Sample Data'!N73&lt;=30,'Control Sample Data'!N73&gt;=30)),"Type 1","OKAY")))</f>
        <v>OKAY</v>
      </c>
    </row>
    <row r="74" spans="1:11">
      <c r="A74" s="167"/>
      <c r="B74" s="84" t="str">
        <f>'Gene Table'!D74</f>
        <v>NM_000044</v>
      </c>
      <c r="C74" s="72" t="s">
        <v>1817</v>
      </c>
      <c r="D74" s="70">
        <f>Calculations!BN75</f>
        <v>0.99166666666666592</v>
      </c>
      <c r="E74" s="70">
        <f>Calculations!BO75</f>
        <v>1.6766666666666648</v>
      </c>
      <c r="F74" s="71">
        <f t="shared" si="5"/>
        <v>0.50289647053392694</v>
      </c>
      <c r="G74" s="71">
        <f t="shared" si="6"/>
        <v>0.31280453487343785</v>
      </c>
      <c r="H74" s="70">
        <f t="shared" si="7"/>
        <v>1.6077019814863016</v>
      </c>
      <c r="I74" s="86">
        <f>IF(OR(COUNT(Calculations!BP75:BY75)&lt;3,COUNT(Calculations!BZ75:CI75)&lt;3),"N/A", IF(ISERROR(TTEST(Calculations!BP75:BY75,Calculations!BZ75:CI75,2,2)),"N/A",TTEST(Calculations!BP75:BY75,Calculations!BZ75:CI75,2,2)))</f>
        <v>7.5043997453436571E-5</v>
      </c>
      <c r="J74" s="70">
        <f t="shared" si="4"/>
        <v>1.6077019814863016</v>
      </c>
      <c r="K74" s="85" t="str">
        <f>IF(AND('Test Sample Data'!N74&gt;=35,'Control Sample Data'!N74&gt;=35),"Type 3",IF(AND('Test Sample Data'!N74&gt;=30,'Control Sample Data'!N74&gt;=30, OR(I74&gt;=0.05, I74="N/A")),"Type 2",IF(OR(AND('Test Sample Data'!N74&gt;=30,'Control Sample Data'!N74&lt;=30), AND('Test Sample Data'!N74&lt;=30,'Control Sample Data'!N74&gt;=30)),"Type 1","OKAY")))</f>
        <v>OKAY</v>
      </c>
    </row>
    <row r="75" spans="1:11">
      <c r="A75" s="167"/>
      <c r="B75" s="84" t="str">
        <f>'Gene Table'!D75</f>
        <v>NM_000418</v>
      </c>
      <c r="C75" s="72" t="s">
        <v>1818</v>
      </c>
      <c r="D75" s="70">
        <f>Calculations!BN76</f>
        <v>1.8116666666666663</v>
      </c>
      <c r="E75" s="70">
        <f>Calculations!BO76</f>
        <v>2.9133333333333327</v>
      </c>
      <c r="F75" s="71">
        <f t="shared" si="5"/>
        <v>0.2848616537200096</v>
      </c>
      <c r="G75" s="71">
        <f t="shared" si="6"/>
        <v>0.13273922549529477</v>
      </c>
      <c r="H75" s="70">
        <f t="shared" si="7"/>
        <v>2.1460246785160515</v>
      </c>
      <c r="I75" s="86">
        <f>IF(OR(COUNT(Calculations!BP76:BY76)&lt;3,COUNT(Calculations!BZ76:CI76)&lt;3),"N/A", IF(ISERROR(TTEST(Calculations!BP76:BY76,Calculations!BZ76:CI76,2,2)),"N/A",TTEST(Calculations!BP76:BY76,Calculations!BZ76:CI76,2,2)))</f>
        <v>4.0804937471090913E-5</v>
      </c>
      <c r="J75" s="70">
        <f t="shared" si="4"/>
        <v>2.1460246785160515</v>
      </c>
      <c r="K75" s="85" t="str">
        <f>IF(AND('Test Sample Data'!N75&gt;=35,'Control Sample Data'!N75&gt;=35),"Type 3",IF(AND('Test Sample Data'!N75&gt;=30,'Control Sample Data'!N75&gt;=30, OR(I75&gt;=0.05, I75="N/A")),"Type 2",IF(OR(AND('Test Sample Data'!N75&gt;=30,'Control Sample Data'!N75&lt;=30), AND('Test Sample Data'!N75&lt;=30,'Control Sample Data'!N75&gt;=30)),"Type 1","OKAY")))</f>
        <v>OKAY</v>
      </c>
    </row>
    <row r="76" spans="1:11">
      <c r="A76" s="167"/>
      <c r="B76" s="84" t="str">
        <f>'Gene Table'!D76</f>
        <v>NM_000041</v>
      </c>
      <c r="C76" s="72" t="s">
        <v>1819</v>
      </c>
      <c r="D76" s="70">
        <f>Calculations!BN77</f>
        <v>3.1666666666667474E-2</v>
      </c>
      <c r="E76" s="70">
        <f>Calculations!BO77</f>
        <v>1.3200000000000003</v>
      </c>
      <c r="F76" s="71">
        <f t="shared" si="5"/>
        <v>0.97828948020200035</v>
      </c>
      <c r="G76" s="71">
        <f t="shared" si="6"/>
        <v>0.400534938794811</v>
      </c>
      <c r="H76" s="70">
        <f t="shared" si="7"/>
        <v>2.4424572876104715</v>
      </c>
      <c r="I76" s="86">
        <f>IF(OR(COUNT(Calculations!BP77:BY77)&lt;3,COUNT(Calculations!BZ77:CI77)&lt;3),"N/A", IF(ISERROR(TTEST(Calculations!BP77:BY77,Calculations!BZ77:CI77,2,2)),"N/A",TTEST(Calculations!BP77:BY77,Calculations!BZ77:CI77,2,2)))</f>
        <v>9.3955097603825928E-6</v>
      </c>
      <c r="J76" s="70">
        <f t="shared" si="4"/>
        <v>2.4424572876104715</v>
      </c>
      <c r="K76" s="85" t="str">
        <f>IF(AND('Test Sample Data'!N76&gt;=35,'Control Sample Data'!N76&gt;=35),"Type 3",IF(AND('Test Sample Data'!N76&gt;=30,'Control Sample Data'!N76&gt;=30, OR(I76&gt;=0.05, I76="N/A")),"Type 2",IF(OR(AND('Test Sample Data'!N76&gt;=30,'Control Sample Data'!N76&lt;=30), AND('Test Sample Data'!N76&lt;=30,'Control Sample Data'!N76&gt;=30)),"Type 1","OKAY")))</f>
        <v>OKAY</v>
      </c>
    </row>
    <row r="77" spans="1:11">
      <c r="A77" s="167"/>
      <c r="B77" s="84" t="str">
        <f>'Gene Table'!D77</f>
        <v>NM_002075</v>
      </c>
      <c r="C77" s="72" t="s">
        <v>1820</v>
      </c>
      <c r="D77" s="70">
        <f>Calculations!BN78</f>
        <v>-1.7583333333333329</v>
      </c>
      <c r="E77" s="70">
        <f>Calculations!BO78</f>
        <v>-1.0800000000000007</v>
      </c>
      <c r="F77" s="71">
        <f t="shared" si="5"/>
        <v>3.3830707145257928</v>
      </c>
      <c r="G77" s="71">
        <f t="shared" si="6"/>
        <v>2.1140360811227619</v>
      </c>
      <c r="H77" s="70">
        <f t="shared" si="7"/>
        <v>1.6002899594452751</v>
      </c>
      <c r="I77" s="86">
        <f>IF(OR(COUNT(Calculations!BP78:BY78)&lt;3,COUNT(Calculations!BZ78:CI78)&lt;3),"N/A", IF(ISERROR(TTEST(Calculations!BP78:BY78,Calculations!BZ78:CI78,2,2)),"N/A",TTEST(Calculations!BP78:BY78,Calculations!BZ78:CI78,2,2)))</f>
        <v>1.2619902726760127E-5</v>
      </c>
      <c r="J77" s="70">
        <f t="shared" si="4"/>
        <v>1.6002899594452751</v>
      </c>
      <c r="K77" s="85" t="str">
        <f>IF(AND('Test Sample Data'!N77&gt;=35,'Control Sample Data'!N77&gt;=35),"Type 3",IF(AND('Test Sample Data'!N77&gt;=30,'Control Sample Data'!N77&gt;=30, OR(I77&gt;=0.05, I77="N/A")),"Type 2",IF(OR(AND('Test Sample Data'!N77&gt;=30,'Control Sample Data'!N77&lt;=30), AND('Test Sample Data'!N77&lt;=30,'Control Sample Data'!N77&gt;=30)),"Type 1","OKAY")))</f>
        <v>OKAY</v>
      </c>
    </row>
    <row r="78" spans="1:11" ht="13.5" customHeight="1">
      <c r="A78" s="167"/>
      <c r="B78" s="84" t="str">
        <f>'Gene Table'!D78</f>
        <v>NM_000516</v>
      </c>
      <c r="C78" s="72" t="s">
        <v>1821</v>
      </c>
      <c r="D78" s="70">
        <f>Calculations!BN79</f>
        <v>11.085000000000003</v>
      </c>
      <c r="E78" s="70">
        <f>Calculations!BO79</f>
        <v>10.67</v>
      </c>
      <c r="F78" s="71">
        <f t="shared" si="5"/>
        <v>4.6034401167882697E-4</v>
      </c>
      <c r="G78" s="71">
        <f t="shared" si="6"/>
        <v>6.137760617782364E-4</v>
      </c>
      <c r="H78" s="70">
        <f t="shared" si="7"/>
        <v>0.75001949464290774</v>
      </c>
      <c r="I78" s="86">
        <f>IF(OR(COUNT(Calculations!BP79:BY79)&lt;3,COUNT(Calculations!BZ79:CI79)&lt;3),"N/A", IF(ISERROR(TTEST(Calculations!BP79:BY79,Calculations!BZ79:CI79,2,2)),"N/A",TTEST(Calculations!BP79:BY79,Calculations!BZ79:CI79,2,2)))</f>
        <v>1.1157780720928428E-3</v>
      </c>
      <c r="J78" s="70">
        <f t="shared" si="4"/>
        <v>-1.333298677091201</v>
      </c>
      <c r="K78" s="85" t="str">
        <f>IF(AND('Test Sample Data'!N78&gt;=35,'Control Sample Data'!N78&gt;=35),"Type 3",IF(AND('Test Sample Data'!N78&gt;=30,'Control Sample Data'!N78&gt;=30, OR(I78&gt;=0.05, I78="N/A")),"Type 2",IF(OR(AND('Test Sample Data'!N78&gt;=30,'Control Sample Data'!N78&lt;=30), AND('Test Sample Data'!N78&lt;=30,'Control Sample Data'!N78&gt;=30)),"Type 1","OKAY")))</f>
        <v>OKAY</v>
      </c>
    </row>
    <row r="79" spans="1:11">
      <c r="A79" s="167"/>
      <c r="B79" s="84" t="str">
        <f>'Gene Table'!D79</f>
        <v>NM_000515</v>
      </c>
      <c r="C79" s="72" t="s">
        <v>1822</v>
      </c>
      <c r="D79" s="70">
        <f>Calculations!BN80</f>
        <v>6.9383333333333335</v>
      </c>
      <c r="E79" s="70">
        <f>Calculations!BO80</f>
        <v>10.113333333333332</v>
      </c>
      <c r="F79" s="71">
        <f t="shared" si="5"/>
        <v>8.1536778157324102E-3</v>
      </c>
      <c r="G79" s="71">
        <f t="shared" si="6"/>
        <v>9.0278287130015819E-4</v>
      </c>
      <c r="H79" s="70">
        <f t="shared" si="7"/>
        <v>9.0317152384490331</v>
      </c>
      <c r="I79" s="86">
        <f>IF(OR(COUNT(Calculations!BP80:BY80)&lt;3,COUNT(Calculations!BZ80:CI80)&lt;3),"N/A", IF(ISERROR(TTEST(Calculations!BP80:BY80,Calculations!BZ80:CI80,2,2)),"N/A",TTEST(Calculations!BP80:BY80,Calculations!BZ80:CI80,2,2)))</f>
        <v>9.1008047597020191E-5</v>
      </c>
      <c r="J79" s="70">
        <f t="shared" si="4"/>
        <v>9.0317152384490331</v>
      </c>
      <c r="K79" s="85" t="str">
        <f>IF(AND('Test Sample Data'!N79&gt;=35,'Control Sample Data'!N79&gt;=35),"Type 3",IF(AND('Test Sample Data'!N79&gt;=30,'Control Sample Data'!N79&gt;=30, OR(I79&gt;=0.05, I79="N/A")),"Type 2",IF(OR(AND('Test Sample Data'!N79&gt;=30,'Control Sample Data'!N79&lt;=30), AND('Test Sample Data'!N79&lt;=30,'Control Sample Data'!N79&gt;=30)),"Type 1","OKAY")))</f>
        <v>OKAY</v>
      </c>
    </row>
    <row r="80" spans="1:11">
      <c r="A80" s="167"/>
      <c r="B80" s="84" t="str">
        <f>'Gene Table'!D80</f>
        <v>NM_000690</v>
      </c>
      <c r="C80" s="72" t="s">
        <v>1823</v>
      </c>
      <c r="D80" s="70">
        <f>Calculations!BN81</f>
        <v>2.6749999999999994</v>
      </c>
      <c r="E80" s="70">
        <f>Calculations!BO81</f>
        <v>3.7533333333333325</v>
      </c>
      <c r="F80" s="71">
        <f t="shared" si="5"/>
        <v>0.15658305482801607</v>
      </c>
      <c r="G80" s="71">
        <f t="shared" si="6"/>
        <v>7.4153914681780481E-2</v>
      </c>
      <c r="H80" s="70">
        <f t="shared" si="7"/>
        <v>2.1115952610184761</v>
      </c>
      <c r="I80" s="86">
        <f>IF(OR(COUNT(Calculations!BP81:BY81)&lt;3,COUNT(Calculations!BZ81:CI81)&lt;3),"N/A", IF(ISERROR(TTEST(Calculations!BP81:BY81,Calculations!BZ81:CI81,2,2)),"N/A",TTEST(Calculations!BP81:BY81,Calculations!BZ81:CI81,2,2)))</f>
        <v>4.3810135458711768E-4</v>
      </c>
      <c r="J80" s="70">
        <f t="shared" si="4"/>
        <v>2.1115952610184761</v>
      </c>
      <c r="K80" s="85" t="str">
        <f>IF(AND('Test Sample Data'!N80&gt;=35,'Control Sample Data'!N80&gt;=35),"Type 3",IF(AND('Test Sample Data'!N80&gt;=30,'Control Sample Data'!N80&gt;=30, OR(I80&gt;=0.05, I80="N/A")),"Type 2",IF(OR(AND('Test Sample Data'!N80&gt;=30,'Control Sample Data'!N80&lt;=30), AND('Test Sample Data'!N80&lt;=30,'Control Sample Data'!N80&gt;=30)),"Type 1","OKAY")))</f>
        <v>OKAY</v>
      </c>
    </row>
    <row r="81" spans="1:11">
      <c r="A81" s="167"/>
      <c r="B81" s="84" t="str">
        <f>'Gene Table'!D81</f>
        <v>NM_001014431</v>
      </c>
      <c r="C81" s="72" t="s">
        <v>1824</v>
      </c>
      <c r="D81" s="70">
        <f>Calculations!BN82</f>
        <v>5.2650000000000015</v>
      </c>
      <c r="E81" s="70">
        <f>Calculations!BO82</f>
        <v>5.1633333333333331</v>
      </c>
      <c r="F81" s="71">
        <f t="shared" si="5"/>
        <v>2.6006210459735116E-2</v>
      </c>
      <c r="G81" s="71">
        <f t="shared" si="6"/>
        <v>2.7904984720636957E-2</v>
      </c>
      <c r="H81" s="70">
        <f t="shared" si="7"/>
        <v>0.93195573192707704</v>
      </c>
      <c r="I81" s="86">
        <f>IF(OR(COUNT(Calculations!BP82:BY82)&lt;3,COUNT(Calculations!BZ82:CI82)&lt;3),"N/A", IF(ISERROR(TTEST(Calculations!BP82:BY82,Calculations!BZ82:CI82,2,2)),"N/A",TTEST(Calculations!BP82:BY82,Calculations!BZ82:CI82,2,2)))</f>
        <v>0.38584616744496469</v>
      </c>
      <c r="J81" s="70">
        <f t="shared" si="4"/>
        <v>-1.0730123392580273</v>
      </c>
      <c r="K81" s="85" t="str">
        <f>IF(AND('Test Sample Data'!N81&gt;=35,'Control Sample Data'!N81&gt;=35),"Type 3",IF(AND('Test Sample Data'!N81&gt;=30,'Control Sample Data'!N81&gt;=30, OR(I81&gt;=0.05, I81="N/A")),"Type 2",IF(OR(AND('Test Sample Data'!N81&gt;=30,'Control Sample Data'!N81&lt;=30), AND('Test Sample Data'!N81&lt;=30,'Control Sample Data'!N81&gt;=30)),"Type 1","OKAY")))</f>
        <v>OKAY</v>
      </c>
    </row>
    <row r="82" spans="1:11">
      <c r="A82" s="167"/>
      <c r="B82" s="84" t="str">
        <f>'Gene Table'!D82</f>
        <v>NM_000795</v>
      </c>
      <c r="C82" s="72" t="s">
        <v>1825</v>
      </c>
      <c r="D82" s="70">
        <f>Calculations!BN83</f>
        <v>5.535000000000001</v>
      </c>
      <c r="E82" s="70">
        <f>Calculations!BO83</f>
        <v>7.0633333333333326</v>
      </c>
      <c r="F82" s="71">
        <f t="shared" si="5"/>
        <v>2.1567458646822319E-2</v>
      </c>
      <c r="G82" s="71">
        <f t="shared" si="6"/>
        <v>7.4769555240148588E-3</v>
      </c>
      <c r="H82" s="70">
        <f t="shared" si="7"/>
        <v>2.8845241325230409</v>
      </c>
      <c r="I82" s="86">
        <f>IF(OR(COUNT(Calculations!BP83:BY83)&lt;3,COUNT(Calculations!BZ83:CI83)&lt;3),"N/A", IF(ISERROR(TTEST(Calculations!BP83:BY83,Calculations!BZ83:CI83,2,2)),"N/A",TTEST(Calculations!BP83:BY83,Calculations!BZ83:CI83,2,2)))</f>
        <v>1.3439302485494713E-3</v>
      </c>
      <c r="J82" s="70">
        <f t="shared" si="4"/>
        <v>2.8845241325230409</v>
      </c>
      <c r="K82" s="85" t="str">
        <f>IF(AND('Test Sample Data'!N82&gt;=35,'Control Sample Data'!N82&gt;=35),"Type 3",IF(AND('Test Sample Data'!N82&gt;=30,'Control Sample Data'!N82&gt;=30, OR(I82&gt;=0.05, I82="N/A")),"Type 2",IF(OR(AND('Test Sample Data'!N82&gt;=30,'Control Sample Data'!N82&lt;=30), AND('Test Sample Data'!N82&lt;=30,'Control Sample Data'!N82&gt;=30)),"Type 1","OKAY")))</f>
        <v>Type 1</v>
      </c>
    </row>
    <row r="83" spans="1:11">
      <c r="A83" s="167"/>
      <c r="B83" s="84" t="str">
        <f>'Gene Table'!D83</f>
        <v>NM_000102</v>
      </c>
      <c r="C83" s="72" t="s">
        <v>1826</v>
      </c>
      <c r="D83" s="70">
        <f>Calculations!BN84</f>
        <v>1.378333333333335</v>
      </c>
      <c r="E83" s="70">
        <f>Calculations!BO84</f>
        <v>1.5166666666666668</v>
      </c>
      <c r="F83" s="71">
        <f t="shared" si="5"/>
        <v>0.38466291876619596</v>
      </c>
      <c r="G83" s="71">
        <f t="shared" si="6"/>
        <v>0.34949248354475487</v>
      </c>
      <c r="H83" s="70">
        <f t="shared" si="7"/>
        <v>1.1006328801830649</v>
      </c>
      <c r="I83" s="86">
        <f>IF(OR(COUNT(Calculations!BP84:BY84)&lt;3,COUNT(Calculations!BZ84:CI84)&lt;3),"N/A", IF(ISERROR(TTEST(Calculations!BP84:BY84,Calculations!BZ84:CI84,2,2)),"N/A",TTEST(Calculations!BP84:BY84,Calculations!BZ84:CI84,2,2)))</f>
        <v>0.36766093234730046</v>
      </c>
      <c r="J83" s="70">
        <f t="shared" si="4"/>
        <v>1.1006328801830649</v>
      </c>
      <c r="K83" s="85" t="str">
        <f>IF(AND('Test Sample Data'!N83&gt;=35,'Control Sample Data'!N83&gt;=35),"Type 3",IF(AND('Test Sample Data'!N83&gt;=30,'Control Sample Data'!N83&gt;=30, OR(I83&gt;=0.05, I83="N/A")),"Type 2",IF(OR(AND('Test Sample Data'!N83&gt;=30,'Control Sample Data'!N83&lt;=30), AND('Test Sample Data'!N83&lt;=30,'Control Sample Data'!N83&gt;=30)),"Type 1","OKAY")))</f>
        <v>OKAY</v>
      </c>
    </row>
    <row r="84" spans="1:11">
      <c r="A84" s="167"/>
      <c r="B84" s="84" t="str">
        <f>'Gene Table'!D84</f>
        <v>NM_000771</v>
      </c>
      <c r="C84" s="72" t="s">
        <v>1827</v>
      </c>
      <c r="D84" s="70">
        <f>Calculations!BN85</f>
        <v>7.0316666666666672</v>
      </c>
      <c r="E84" s="70">
        <f>Calculations!BO85</f>
        <v>8.01</v>
      </c>
      <c r="F84" s="71">
        <f t="shared" si="5"/>
        <v>7.6428865640781295E-3</v>
      </c>
      <c r="G84" s="71">
        <f t="shared" si="6"/>
        <v>3.8792675603009212E-3</v>
      </c>
      <c r="H84" s="70">
        <f t="shared" si="7"/>
        <v>1.9701880433030141</v>
      </c>
      <c r="I84" s="86">
        <f>IF(OR(COUNT(Calculations!BP85:BY85)&lt;3,COUNT(Calculations!BZ85:CI85)&lt;3),"N/A", IF(ISERROR(TTEST(Calculations!BP85:BY85,Calculations!BZ85:CI85,2,2)),"N/A",TTEST(Calculations!BP85:BY85,Calculations!BZ85:CI85,2,2)))</f>
        <v>1.4911218237372424E-4</v>
      </c>
      <c r="J84" s="70">
        <f t="shared" si="4"/>
        <v>1.9701880433030141</v>
      </c>
      <c r="K84" s="85" t="str">
        <f>IF(AND('Test Sample Data'!N84&gt;=35,'Control Sample Data'!N84&gt;=35),"Type 3",IF(AND('Test Sample Data'!N84&gt;=30,'Control Sample Data'!N84&gt;=30, OR(I84&gt;=0.05, I84="N/A")),"Type 2",IF(OR(AND('Test Sample Data'!N84&gt;=30,'Control Sample Data'!N84&lt;=30), AND('Test Sample Data'!N84&lt;=30,'Control Sample Data'!N84&gt;=30)),"Type 1","OKAY")))</f>
        <v>OKAY</v>
      </c>
    </row>
    <row r="85" spans="1:11">
      <c r="A85" s="167"/>
      <c r="B85" s="84" t="str">
        <f>'Gene Table'!D85</f>
        <v>NM_000104</v>
      </c>
      <c r="C85" s="72" t="s">
        <v>1828</v>
      </c>
      <c r="D85" s="70">
        <f>Calculations!BN86</f>
        <v>5.9083333333333341</v>
      </c>
      <c r="E85" s="70">
        <f>Calculations!BO86</f>
        <v>4.626666666666666</v>
      </c>
      <c r="F85" s="71">
        <f t="shared" si="5"/>
        <v>1.6650007837945065E-2</v>
      </c>
      <c r="G85" s="71">
        <f t="shared" si="6"/>
        <v>4.047944537162336E-2</v>
      </c>
      <c r="H85" s="70">
        <f t="shared" si="7"/>
        <v>0.41132005849114095</v>
      </c>
      <c r="I85" s="86">
        <f>IF(OR(COUNT(Calculations!BP86:BY86)&lt;3,COUNT(Calculations!BZ86:CI86)&lt;3),"N/A", IF(ISERROR(TTEST(Calculations!BP86:BY86,Calculations!BZ86:CI86,2,2)),"N/A",TTEST(Calculations!BP86:BY86,Calculations!BZ86:CI86,2,2)))</f>
        <v>1.7851351490504209E-3</v>
      </c>
      <c r="J85" s="70">
        <f t="shared" si="4"/>
        <v>-2.4311967757379334</v>
      </c>
      <c r="K85" s="85" t="str">
        <f>IF(AND('Test Sample Data'!N85&gt;=35,'Control Sample Data'!N85&gt;=35),"Type 3",IF(AND('Test Sample Data'!N85&gt;=30,'Control Sample Data'!N85&gt;=30, OR(I85&gt;=0.05, I85="N/A")),"Type 2",IF(OR(AND('Test Sample Data'!N85&gt;=30,'Control Sample Data'!N85&lt;=30), AND('Test Sample Data'!N85&lt;=30,'Control Sample Data'!N85&gt;=30)),"Type 1","OKAY")))</f>
        <v>OKAY</v>
      </c>
    </row>
    <row r="86" spans="1:11">
      <c r="A86" s="167"/>
      <c r="B86" s="84" t="str">
        <f>'Gene Table'!D86</f>
        <v>NM_000669</v>
      </c>
      <c r="C86" s="72" t="s">
        <v>1829</v>
      </c>
      <c r="D86" s="70">
        <f>Calculations!BN87</f>
        <v>1.5483333333333344</v>
      </c>
      <c r="E86" s="70">
        <f>Calculations!BO87</f>
        <v>2.2266666666666666</v>
      </c>
      <c r="F86" s="71">
        <f t="shared" si="5"/>
        <v>0.34190482006150441</v>
      </c>
      <c r="G86" s="71">
        <f t="shared" si="6"/>
        <v>0.21365179356622491</v>
      </c>
      <c r="H86" s="70">
        <f t="shared" si="7"/>
        <v>1.6002899594452755</v>
      </c>
      <c r="I86" s="86">
        <f>IF(OR(COUNT(Calculations!BP87:BY87)&lt;3,COUNT(Calculations!BZ87:CI87)&lt;3),"N/A", IF(ISERROR(TTEST(Calculations!BP87:BY87,Calculations!BZ87:CI87,2,2)),"N/A",TTEST(Calculations!BP87:BY87,Calculations!BZ87:CI87,2,2)))</f>
        <v>7.2273823427141141E-4</v>
      </c>
      <c r="J86" s="70">
        <f t="shared" si="4"/>
        <v>1.6002899594452755</v>
      </c>
      <c r="K86" s="85" t="str">
        <f>IF(AND('Test Sample Data'!N86&gt;=35,'Control Sample Data'!N86&gt;=35),"Type 3",IF(AND('Test Sample Data'!N86&gt;=30,'Control Sample Data'!N86&gt;=30, OR(I86&gt;=0.05, I86="N/A")),"Type 2",IF(OR(AND('Test Sample Data'!N86&gt;=30,'Control Sample Data'!N86&lt;=30), AND('Test Sample Data'!N86&lt;=30,'Control Sample Data'!N86&gt;=30)),"Type 1","OKAY")))</f>
        <v>OKAY</v>
      </c>
    </row>
    <row r="87" spans="1:11">
      <c r="A87" s="167"/>
      <c r="B87" s="84" t="str">
        <f>'Gene Table'!D87</f>
        <v>HGDC</v>
      </c>
      <c r="C87" s="72" t="s">
        <v>1830</v>
      </c>
      <c r="D87" s="70">
        <f>Calculations!BN88</f>
        <v>-6.3016666666666667</v>
      </c>
      <c r="E87" s="70">
        <f>Calculations!BO88</f>
        <v>-4.5333333333333341</v>
      </c>
      <c r="F87" s="71">
        <f t="shared" si="5"/>
        <v>78.884320575821718</v>
      </c>
      <c r="G87" s="71">
        <f t="shared" si="6"/>
        <v>23.156307799046061</v>
      </c>
      <c r="H87" s="70">
        <f t="shared" si="7"/>
        <v>3.4066018322260945</v>
      </c>
      <c r="I87" s="86">
        <f>IF(OR(COUNT(Calculations!BP88:BY88)&lt;3,COUNT(Calculations!BZ88:CI88)&lt;3),"N/A", IF(ISERROR(TTEST(Calculations!BP88:BY88,Calculations!BZ88:CI88,2,2)),"N/A",TTEST(Calculations!BP88:BY88,Calculations!BZ88:CI88,2,2)))</f>
        <v>1.3807150022587173E-6</v>
      </c>
      <c r="J87" s="70">
        <f t="shared" si="4"/>
        <v>3.4066018322260945</v>
      </c>
      <c r="K87" s="85" t="str">
        <f>IF(AND('Test Sample Data'!N87&gt;=35,'Control Sample Data'!N87&gt;=35),"Type 3",IF(AND('Test Sample Data'!N87&gt;=30,'Control Sample Data'!N87&gt;=30, OR(I87&gt;=0.05, I87="N/A")),"Type 2",IF(OR(AND('Test Sample Data'!N87&gt;=30,'Control Sample Data'!N87&lt;=30), AND('Test Sample Data'!N87&lt;=30,'Control Sample Data'!N87&gt;=30)),"Type 1","OKAY")))</f>
        <v>OKAY</v>
      </c>
    </row>
    <row r="88" spans="1:11">
      <c r="A88" s="167"/>
      <c r="B88" s="84" t="str">
        <f>'Gene Table'!D88</f>
        <v>HGDC</v>
      </c>
      <c r="C88" s="72" t="s">
        <v>1831</v>
      </c>
      <c r="D88" s="70">
        <f>Calculations!BN89</f>
        <v>1.908333333333335</v>
      </c>
      <c r="E88" s="70">
        <f>Calculations!BO89</f>
        <v>3.706666666666667</v>
      </c>
      <c r="F88" s="71">
        <f t="shared" si="5"/>
        <v>0.26640012540712077</v>
      </c>
      <c r="G88" s="71">
        <f t="shared" si="6"/>
        <v>7.6591777658070556E-2</v>
      </c>
      <c r="H88" s="70">
        <f t="shared" si="7"/>
        <v>3.4781817781591848</v>
      </c>
      <c r="I88" s="86">
        <f>IF(OR(COUNT(Calculations!BP89:BY89)&lt;3,COUNT(Calculations!BZ89:CI89)&lt;3),"N/A", IF(ISERROR(TTEST(Calculations!BP89:BY89,Calculations!BZ89:CI89,2,2)),"N/A",TTEST(Calculations!BP89:BY89,Calculations!BZ89:CI89,2,2)))</f>
        <v>9.4070317578034385E-6</v>
      </c>
      <c r="J88" s="70">
        <f t="shared" si="4"/>
        <v>3.4781817781591848</v>
      </c>
      <c r="K88" s="85" t="str">
        <f>IF(AND('Test Sample Data'!N88&gt;=35,'Control Sample Data'!N88&gt;=35),"Type 3",IF(AND('Test Sample Data'!N88&gt;=30,'Control Sample Data'!N88&gt;=30, OR(I88&gt;=0.05, I88="N/A")),"Type 2",IF(OR(AND('Test Sample Data'!N88&gt;=30,'Control Sample Data'!N88&lt;=30), AND('Test Sample Data'!N88&lt;=30,'Control Sample Data'!N88&gt;=30)),"Type 1","OKAY")))</f>
        <v>OKAY</v>
      </c>
    </row>
    <row r="89" spans="1:11">
      <c r="A89" s="167"/>
      <c r="B89" s="84" t="str">
        <f>'Gene Table'!D89</f>
        <v>NM_002046</v>
      </c>
      <c r="C89" s="72" t="s">
        <v>1832</v>
      </c>
      <c r="D89" s="70">
        <f>Calculations!BN90</f>
        <v>-2.5116666666666667</v>
      </c>
      <c r="E89" s="70">
        <f>Calculations!BO90</f>
        <v>-1.2433333333333334</v>
      </c>
      <c r="F89" s="71">
        <f t="shared" si="5"/>
        <v>5.7027850940906095</v>
      </c>
      <c r="G89" s="71">
        <f t="shared" si="6"/>
        <v>2.3674489771796705</v>
      </c>
      <c r="H89" s="70">
        <f t="shared" si="7"/>
        <v>2.4088312563695911</v>
      </c>
      <c r="I89" s="86">
        <f>IF(OR(COUNT(Calculations!BP90:BY90)&lt;3,COUNT(Calculations!BZ90:CI90)&lt;3),"N/A", IF(ISERROR(TTEST(Calculations!BP90:BY90,Calculations!BZ90:CI90,2,2)),"N/A",TTEST(Calculations!BP90:BY90,Calculations!BZ90:CI90,2,2)))</f>
        <v>3.4213448255429105E-8</v>
      </c>
      <c r="J89" s="70">
        <f t="shared" si="4"/>
        <v>2.4088312563695911</v>
      </c>
      <c r="K89" s="85" t="str">
        <f>IF(AND('Test Sample Data'!N89&gt;=35,'Control Sample Data'!N89&gt;=35),"Type 3",IF(AND('Test Sample Data'!N89&gt;=30,'Control Sample Data'!N89&gt;=30, OR(I89&gt;=0.05, I89="N/A")),"Type 2",IF(OR(AND('Test Sample Data'!N89&gt;=30,'Control Sample Data'!N89&lt;=30), AND('Test Sample Data'!N89&lt;=30,'Control Sample Data'!N89&gt;=30)),"Type 1","OKAY")))</f>
        <v>OKAY</v>
      </c>
    </row>
    <row r="90" spans="1:11">
      <c r="A90" s="167"/>
      <c r="B90" s="84" t="str">
        <f>'Gene Table'!D90</f>
        <v>NM_001101</v>
      </c>
      <c r="C90" s="72" t="s">
        <v>1833</v>
      </c>
      <c r="D90" s="70">
        <f>Calculations!BN91</f>
        <v>-5.085</v>
      </c>
      <c r="E90" s="70">
        <f>Calculations!BO91</f>
        <v>-3.223333333333334</v>
      </c>
      <c r="F90" s="71">
        <f t="shared" si="5"/>
        <v>33.942007723782943</v>
      </c>
      <c r="G90" s="71">
        <f t="shared" si="6"/>
        <v>9.3394224300557802</v>
      </c>
      <c r="H90" s="70">
        <f t="shared" si="7"/>
        <v>3.6342726734955302</v>
      </c>
      <c r="I90" s="86">
        <f>IF(OR(COUNT(Calculations!BP91:BY91)&lt;3,COUNT(Calculations!BZ91:CI91)&lt;3),"N/A", IF(ISERROR(TTEST(Calculations!BP91:BY91,Calculations!BZ91:CI91,2,2)),"N/A",TTEST(Calculations!BP91:BY91,Calculations!BZ91:CI91,2,2)))</f>
        <v>1.3190469121794693E-7</v>
      </c>
      <c r="J90" s="70">
        <f t="shared" si="4"/>
        <v>3.6342726734955302</v>
      </c>
      <c r="K90" s="85" t="str">
        <f>IF(AND('Test Sample Data'!N90&gt;=35,'Control Sample Data'!N90&gt;=35),"Type 3",IF(AND('Test Sample Data'!N90&gt;=30,'Control Sample Data'!N90&gt;=30, OR(I90&gt;=0.05, I90="N/A")),"Type 2",IF(OR(AND('Test Sample Data'!N90&gt;=30,'Control Sample Data'!N90&lt;=30), AND('Test Sample Data'!N90&lt;=30,'Control Sample Data'!N90&gt;=30)),"Type 1","OKAY")))</f>
        <v>OKAY</v>
      </c>
    </row>
    <row r="91" spans="1:11" ht="12.75" customHeight="1">
      <c r="A91" s="167"/>
      <c r="B91" s="84" t="str">
        <f>'Gene Table'!D91</f>
        <v>NM_004048</v>
      </c>
      <c r="C91" s="72" t="s">
        <v>1834</v>
      </c>
      <c r="D91" s="70">
        <f>Calculations!BN92</f>
        <v>-4.7083333333333321</v>
      </c>
      <c r="E91" s="70">
        <f>Calculations!BO92</f>
        <v>-3.9833333333333343</v>
      </c>
      <c r="F91" s="71">
        <f t="shared" ref="F91:F150" si="8">2^-D91</f>
        <v>26.142647251857571</v>
      </c>
      <c r="G91" s="71">
        <f t="shared" ref="G91:G150" si="9">2^-E91</f>
        <v>15.816224325646346</v>
      </c>
      <c r="H91" s="70">
        <f t="shared" ref="H91:H150" si="10">F91/G91</f>
        <v>1.6529006363084211</v>
      </c>
      <c r="I91" s="86">
        <f>IF(OR(COUNT(Calculations!BP92:BY92)&lt;3,COUNT(Calculations!BZ92:CI92)&lt;3),"N/A", IF(ISERROR(TTEST(Calculations!BP92:BY92,Calculations!BZ92:CI92,2,2)),"N/A",TTEST(Calculations!BP92:BY92,Calculations!BZ92:CI92,2,2)))</f>
        <v>1.4119565390229294E-5</v>
      </c>
      <c r="J91" s="70">
        <f t="shared" ref="J91:J150" si="11">IF(H91&gt;1,H91,-1/H91)</f>
        <v>1.6529006363084211</v>
      </c>
      <c r="K91" s="85" t="str">
        <f>IF(AND('Test Sample Data'!N91&gt;=35,'Control Sample Data'!N91&gt;=35),"Type 3",IF(AND('Test Sample Data'!N91&gt;=30,'Control Sample Data'!N91&gt;=30, OR(I91&gt;=0.05, I91="N/A")),"Type 2",IF(OR(AND('Test Sample Data'!N91&gt;=30,'Control Sample Data'!N91&lt;=30), AND('Test Sample Data'!N91&lt;=30,'Control Sample Data'!N91&gt;=30)),"Type 1","OKAY")))</f>
        <v>OKAY</v>
      </c>
    </row>
    <row r="92" spans="1:11">
      <c r="A92" s="167"/>
      <c r="B92" s="84" t="str">
        <f>'Gene Table'!D92</f>
        <v>NM_012423</v>
      </c>
      <c r="C92" s="72" t="s">
        <v>1835</v>
      </c>
      <c r="D92" s="70">
        <f>Calculations!BN93</f>
        <v>11.878333333333336</v>
      </c>
      <c r="E92" s="70">
        <f>Calculations!BO93</f>
        <v>10.67</v>
      </c>
      <c r="F92" s="71">
        <f t="shared" si="8"/>
        <v>2.6562281086971423E-4</v>
      </c>
      <c r="G92" s="71">
        <f t="shared" si="9"/>
        <v>6.137760617782364E-4</v>
      </c>
      <c r="H92" s="70">
        <f t="shared" si="10"/>
        <v>0.43276828050307131</v>
      </c>
      <c r="I92" s="86">
        <f>IF(OR(COUNT(Calculations!BP93:BY93)&lt;3,COUNT(Calculations!BZ93:CI93)&lt;3),"N/A", IF(ISERROR(TTEST(Calculations!BP93:BY93,Calculations!BZ93:CI93,2,2)),"N/A",TTEST(Calculations!BP93:BY93,Calculations!BZ93:CI93,2,2)))</f>
        <v>3.7849231308750009E-5</v>
      </c>
      <c r="J92" s="70">
        <f t="shared" si="11"/>
        <v>-2.3107053937445472</v>
      </c>
      <c r="K92" s="85" t="str">
        <f>IF(AND('Test Sample Data'!N92&gt;=35,'Control Sample Data'!N92&gt;=35),"Type 3",IF(AND('Test Sample Data'!N92&gt;=30,'Control Sample Data'!N92&gt;=30, OR(I92&gt;=0.05, I92="N/A")),"Type 2",IF(OR(AND('Test Sample Data'!N92&gt;=30,'Control Sample Data'!N92&lt;=30), AND('Test Sample Data'!N92&lt;=30,'Control Sample Data'!N92&gt;=30)),"Type 1","OKAY")))</f>
        <v>Type 3</v>
      </c>
    </row>
    <row r="93" spans="1:11">
      <c r="A93" s="167"/>
      <c r="B93" s="84" t="str">
        <f>'Gene Table'!D93</f>
        <v>NM_000194</v>
      </c>
      <c r="C93" s="72" t="s">
        <v>1836</v>
      </c>
      <c r="D93" s="70">
        <f>Calculations!BN94</f>
        <v>0.21500000000000105</v>
      </c>
      <c r="E93" s="70">
        <f>Calculations!BO94</f>
        <v>-1.1166666666666683</v>
      </c>
      <c r="F93" s="71">
        <f t="shared" si="8"/>
        <v>0.86154615971201653</v>
      </c>
      <c r="G93" s="71">
        <f t="shared" si="9"/>
        <v>2.168453740602839</v>
      </c>
      <c r="H93" s="70">
        <f t="shared" si="10"/>
        <v>0.39730898731208497</v>
      </c>
      <c r="I93" s="86">
        <f>IF(OR(COUNT(Calculations!BP94:BY94)&lt;3,COUNT(Calculations!BZ94:CI94)&lt;3),"N/A", IF(ISERROR(TTEST(Calculations!BP94:BY94,Calculations!BZ94:CI94,2,2)),"N/A",TTEST(Calculations!BP94:BY94,Calculations!BZ94:CI94,2,2)))</f>
        <v>1.1330765746970987E-6</v>
      </c>
      <c r="J93" s="70">
        <f t="shared" si="11"/>
        <v>-2.516932744877737</v>
      </c>
      <c r="K93" s="85" t="str">
        <f>IF(AND('Test Sample Data'!N93&gt;=35,'Control Sample Data'!N93&gt;=35),"Type 3",IF(AND('Test Sample Data'!N93&gt;=30,'Control Sample Data'!N93&gt;=30, OR(I93&gt;=0.05, I93="N/A")),"Type 2",IF(OR(AND('Test Sample Data'!N93&gt;=30,'Control Sample Data'!N93&lt;=30), AND('Test Sample Data'!N93&lt;=30,'Control Sample Data'!N93&gt;=30)),"Type 1","OKAY")))</f>
        <v>OKAY</v>
      </c>
    </row>
    <row r="94" spans="1:11">
      <c r="A94" s="168"/>
      <c r="B94" s="84" t="str">
        <f>'Gene Table'!D94</f>
        <v>NR_003286</v>
      </c>
      <c r="C94" s="72" t="s">
        <v>1837</v>
      </c>
      <c r="D94" s="70">
        <f>Calculations!BN95</f>
        <v>0.211666666666666</v>
      </c>
      <c r="E94" s="70">
        <f>Calculations!BO95</f>
        <v>-1.1033333333333342</v>
      </c>
      <c r="F94" s="71">
        <f t="shared" si="8"/>
        <v>0.86353905541393405</v>
      </c>
      <c r="G94" s="71">
        <f t="shared" si="9"/>
        <v>2.1485052960265723</v>
      </c>
      <c r="H94" s="70">
        <f t="shared" si="10"/>
        <v>0.40192549537157574</v>
      </c>
      <c r="I94" s="86">
        <f>IF(OR(COUNT(Calculations!BP95:BY95)&lt;3,COUNT(Calculations!BZ95:CI95)&lt;3),"N/A", IF(ISERROR(TTEST(Calculations!BP95:BY95,Calculations!BZ95:CI95,2,2)),"N/A",TTEST(Calculations!BP95:BY95,Calculations!BZ95:CI95,2,2)))</f>
        <v>1.549899221864885E-6</v>
      </c>
      <c r="J94" s="70">
        <f t="shared" si="11"/>
        <v>-2.4880233065969377</v>
      </c>
      <c r="K94" s="85" t="str">
        <f>IF(AND('Test Sample Data'!N94&gt;=35,'Control Sample Data'!N94&gt;=35),"Type 3",IF(AND('Test Sample Data'!N94&gt;=30,'Control Sample Data'!N94&gt;=30, OR(I94&gt;=0.05, I94="N/A")),"Type 2",IF(OR(AND('Test Sample Data'!N94&gt;=30,'Control Sample Data'!N94&lt;=30), AND('Test Sample Data'!N94&lt;=30,'Control Sample Data'!N94&gt;=30)),"Type 1","OKAY")))</f>
        <v>OKAY</v>
      </c>
    </row>
    <row r="95" spans="1:11" ht="12.75" customHeight="1">
      <c r="A95" s="166" t="s">
        <v>331</v>
      </c>
      <c r="B95" s="84" t="str">
        <f>'Gene Table'!D99</f>
        <v>NM_001005735</v>
      </c>
      <c r="C95" s="72" t="s">
        <v>1742</v>
      </c>
      <c r="D95" s="70">
        <f>Calculations!BN100</f>
        <v>8.1872222222222213</v>
      </c>
      <c r="E95" s="70">
        <f>Calculations!BO100</f>
        <v>1.5199999999999996</v>
      </c>
      <c r="F95" s="71">
        <f t="shared" si="8"/>
        <v>3.430840514202854E-3</v>
      </c>
      <c r="G95" s="71">
        <f t="shared" si="9"/>
        <v>0.34868591658760145</v>
      </c>
      <c r="H95" s="70">
        <f t="shared" si="10"/>
        <v>9.839343520893001E-3</v>
      </c>
      <c r="I95" s="86">
        <f>IF(OR(COUNT(Calculations!BP100:BY100)&lt;3,COUNT(Calculations!BZ100:CI100)&lt;3),"N/A", IF(ISERROR(TTEST(Calculations!BP100:BY100,Calculations!BZ100:CI100,2,2)),"N/A",TTEST(Calculations!BP100:BY100,Calculations!BZ100:CI100,2,2)))</f>
        <v>1.8827708023268521E-3</v>
      </c>
      <c r="J95" s="70">
        <f t="shared" si="11"/>
        <v>-101.6327967284185</v>
      </c>
      <c r="K95" s="85" t="str">
        <f>IF(AND('Test Sample Data'!N95&gt;=35,'Control Sample Data'!N95&gt;=35),"Type 3",IF(AND('Test Sample Data'!N95&gt;=30,'Control Sample Data'!N95&gt;=30, OR(I95&gt;=0.05, I95="N/A")),"Type 2",IF(OR(AND('Test Sample Data'!N95&gt;=30,'Control Sample Data'!N95&lt;=30), AND('Test Sample Data'!N95&lt;=30,'Control Sample Data'!N95&gt;=30)),"Type 1","OKAY")))</f>
        <v>OKAY</v>
      </c>
    </row>
    <row r="96" spans="1:11">
      <c r="A96" s="167"/>
      <c r="B96" s="84" t="str">
        <f>'Gene Table'!D100</f>
        <v>NM_005427</v>
      </c>
      <c r="C96" s="72" t="s">
        <v>1743</v>
      </c>
      <c r="D96" s="70">
        <f>Calculations!BN101</f>
        <v>3.9438888888888877</v>
      </c>
      <c r="E96" s="70">
        <f>Calculations!BO101</f>
        <v>9.5066666666666659</v>
      </c>
      <c r="F96" s="71">
        <f t="shared" si="8"/>
        <v>6.4978718929728979E-2</v>
      </c>
      <c r="G96" s="71">
        <f t="shared" si="9"/>
        <v>1.3747007656581935E-3</v>
      </c>
      <c r="H96" s="70">
        <f t="shared" si="10"/>
        <v>47.267536727251183</v>
      </c>
      <c r="I96" s="86">
        <f>IF(OR(COUNT(Calculations!BP101:BY101)&lt;3,COUNT(Calculations!BZ101:CI101)&lt;3),"N/A", IF(ISERROR(TTEST(Calculations!BP101:BY101,Calculations!BZ101:CI101,2,2)),"N/A",TTEST(Calculations!BP101:BY101,Calculations!BZ101:CI101,2,2)))</f>
        <v>9.2809831773120563E-7</v>
      </c>
      <c r="J96" s="70">
        <f t="shared" si="11"/>
        <v>47.267536727251183</v>
      </c>
      <c r="K96" s="85" t="str">
        <f>IF(AND('Test Sample Data'!N96&gt;=35,'Control Sample Data'!N96&gt;=35),"Type 3",IF(AND('Test Sample Data'!N96&gt;=30,'Control Sample Data'!N96&gt;=30, OR(I96&gt;=0.05, I96="N/A")),"Type 2",IF(OR(AND('Test Sample Data'!N96&gt;=30,'Control Sample Data'!N96&lt;=30), AND('Test Sample Data'!N96&lt;=30,'Control Sample Data'!N96&gt;=30)),"Type 1","OKAY")))</f>
        <v>OKAY</v>
      </c>
    </row>
    <row r="97" spans="1:11">
      <c r="A97" s="167"/>
      <c r="B97" s="84" t="str">
        <f>'Gene Table'!D101</f>
        <v>NM_002452</v>
      </c>
      <c r="C97" s="72" t="s">
        <v>1744</v>
      </c>
      <c r="D97" s="70">
        <f>Calculations!BN102</f>
        <v>2.4005555555555547</v>
      </c>
      <c r="E97" s="70">
        <f>Calculations!BO102</f>
        <v>6.9333333333333336</v>
      </c>
      <c r="F97" s="71">
        <f t="shared" si="8"/>
        <v>0.1893916255079463</v>
      </c>
      <c r="G97" s="71">
        <f t="shared" si="9"/>
        <v>8.1819853345361446E-3</v>
      </c>
      <c r="H97" s="70">
        <f t="shared" si="10"/>
        <v>23.14739244380268</v>
      </c>
      <c r="I97" s="86">
        <f>IF(OR(COUNT(Calculations!BP102:BY102)&lt;3,COUNT(Calculations!BZ102:CI102)&lt;3),"N/A", IF(ISERROR(TTEST(Calculations!BP102:BY102,Calculations!BZ102:CI102,2,2)),"N/A",TTEST(Calculations!BP102:BY102,Calculations!BZ102:CI102,2,2)))</f>
        <v>4.7429723250278555E-7</v>
      </c>
      <c r="J97" s="70">
        <f t="shared" si="11"/>
        <v>23.14739244380268</v>
      </c>
      <c r="K97" s="85" t="str">
        <f>IF(AND('Test Sample Data'!N97&gt;=35,'Control Sample Data'!N97&gt;=35),"Type 3",IF(AND('Test Sample Data'!N97&gt;=30,'Control Sample Data'!N97&gt;=30, OR(I97&gt;=0.05, I97="N/A")),"Type 2",IF(OR(AND('Test Sample Data'!N97&gt;=30,'Control Sample Data'!N97&lt;=30), AND('Test Sample Data'!N97&lt;=30,'Control Sample Data'!N97&gt;=30)),"Type 1","OKAY")))</f>
        <v>OKAY</v>
      </c>
    </row>
    <row r="98" spans="1:11">
      <c r="A98" s="167"/>
      <c r="B98" s="84" t="str">
        <f>'Gene Table'!D102</f>
        <v>NM_006892</v>
      </c>
      <c r="C98" s="72" t="s">
        <v>1745</v>
      </c>
      <c r="D98" s="70">
        <f>Calculations!BN103</f>
        <v>0.99722222222222123</v>
      </c>
      <c r="E98" s="70">
        <f>Calculations!BO103</f>
        <v>4.7666666666666657</v>
      </c>
      <c r="F98" s="71">
        <f t="shared" si="8"/>
        <v>0.50096363181234937</v>
      </c>
      <c r="G98" s="71">
        <f t="shared" si="9"/>
        <v>3.6735872071362793E-2</v>
      </c>
      <c r="H98" s="70">
        <f t="shared" si="10"/>
        <v>13.636905933230105</v>
      </c>
      <c r="I98" s="86">
        <f>IF(OR(COUNT(Calculations!BP103:BY103)&lt;3,COUNT(Calculations!BZ103:CI103)&lt;3),"N/A", IF(ISERROR(TTEST(Calculations!BP103:BY103,Calculations!BZ103:CI103,2,2)),"N/A",TTEST(Calculations!BP103:BY103,Calculations!BZ103:CI103,2,2)))</f>
        <v>4.783089443294432E-6</v>
      </c>
      <c r="J98" s="70">
        <f t="shared" si="11"/>
        <v>13.636905933230105</v>
      </c>
      <c r="K98" s="85" t="str">
        <f>IF(AND('Test Sample Data'!N98&gt;=35,'Control Sample Data'!N98&gt;=35),"Type 3",IF(AND('Test Sample Data'!N98&gt;=30,'Control Sample Data'!N98&gt;=30, OR(I98&gt;=0.05, I98="N/A")),"Type 2",IF(OR(AND('Test Sample Data'!N98&gt;=30,'Control Sample Data'!N98&lt;=30), AND('Test Sample Data'!N98&lt;=30,'Control Sample Data'!N98&gt;=30)),"Type 1","OKAY")))</f>
        <v>OKAY</v>
      </c>
    </row>
    <row r="99" spans="1:11">
      <c r="A99" s="167"/>
      <c r="B99" s="84" t="str">
        <f>'Gene Table'!D103</f>
        <v>NM_001033</v>
      </c>
      <c r="C99" s="72" t="s">
        <v>1746</v>
      </c>
      <c r="D99" s="70">
        <f>Calculations!BN104</f>
        <v>7.740555555555555</v>
      </c>
      <c r="E99" s="70">
        <f>Calculations!BO104</f>
        <v>1.9966666666666673</v>
      </c>
      <c r="F99" s="71">
        <f t="shared" si="8"/>
        <v>4.6758502585073549E-3</v>
      </c>
      <c r="G99" s="71">
        <f t="shared" si="9"/>
        <v>0.25057829046054314</v>
      </c>
      <c r="H99" s="70">
        <f t="shared" si="10"/>
        <v>1.8660236886098594E-2</v>
      </c>
      <c r="I99" s="86">
        <f>IF(OR(COUNT(Calculations!BP104:BY104)&lt;3,COUNT(Calculations!BZ104:CI104)&lt;3),"N/A", IF(ISERROR(TTEST(Calculations!BP104:BY104,Calculations!BZ104:CI104,2,2)),"N/A",TTEST(Calculations!BP104:BY104,Calculations!BZ104:CI104,2,2)))</f>
        <v>8.1018490018000219E-4</v>
      </c>
      <c r="J99" s="70">
        <f t="shared" si="11"/>
        <v>-53.589887743867536</v>
      </c>
      <c r="K99" s="85" t="str">
        <f>IF(AND('Test Sample Data'!N99&gt;=35,'Control Sample Data'!N99&gt;=35),"Type 3",IF(AND('Test Sample Data'!N99&gt;=30,'Control Sample Data'!N99&gt;=30, OR(I99&gt;=0.05, I99="N/A")),"Type 2",IF(OR(AND('Test Sample Data'!N99&gt;=30,'Control Sample Data'!N99&lt;=30), AND('Test Sample Data'!N99&lt;=30,'Control Sample Data'!N99&gt;=30)),"Type 1","OKAY")))</f>
        <v>Type 1</v>
      </c>
    </row>
    <row r="100" spans="1:11">
      <c r="A100" s="167"/>
      <c r="B100" s="84" t="str">
        <f>'Gene Table'!D104</f>
        <v>BC071181</v>
      </c>
      <c r="C100" s="72" t="s">
        <v>1747</v>
      </c>
      <c r="D100" s="70">
        <f>Calculations!BN105</f>
        <v>0.237222222222222</v>
      </c>
      <c r="E100" s="70">
        <f>Calculations!BO105</f>
        <v>8.1833333333333318</v>
      </c>
      <c r="F100" s="71">
        <f t="shared" si="8"/>
        <v>0.84837721380242714</v>
      </c>
      <c r="G100" s="71">
        <f t="shared" si="9"/>
        <v>3.4401010687349584E-3</v>
      </c>
      <c r="H100" s="70">
        <f t="shared" si="10"/>
        <v>246.61403745163923</v>
      </c>
      <c r="I100" s="86">
        <f>IF(OR(COUNT(Calculations!BP105:BY105)&lt;3,COUNT(Calculations!BZ105:CI105)&lt;3),"N/A", IF(ISERROR(TTEST(Calculations!BP105:BY105,Calculations!BZ105:CI105,2,2)),"N/A",TTEST(Calculations!BP105:BY105,Calculations!BZ105:CI105,2,2)))</f>
        <v>4.3787400383345966E-9</v>
      </c>
      <c r="J100" s="70">
        <f t="shared" si="11"/>
        <v>246.61403745163923</v>
      </c>
      <c r="K100" s="85" t="str">
        <f>IF(AND('Test Sample Data'!N100&gt;=35,'Control Sample Data'!N100&gt;=35),"Type 3",IF(AND('Test Sample Data'!N100&gt;=30,'Control Sample Data'!N100&gt;=30, OR(I100&gt;=0.05, I100="N/A")),"Type 2",IF(OR(AND('Test Sample Data'!N100&gt;=30,'Control Sample Data'!N100&lt;=30), AND('Test Sample Data'!N100&lt;=30,'Control Sample Data'!N100&gt;=30)),"Type 1","OKAY")))</f>
        <v>Type 1</v>
      </c>
    </row>
    <row r="101" spans="1:11">
      <c r="A101" s="167"/>
      <c r="B101" s="84" t="str">
        <f>'Gene Table'!D105</f>
        <v>BC008403</v>
      </c>
      <c r="C101" s="72" t="s">
        <v>1748</v>
      </c>
      <c r="D101" s="70">
        <f>Calculations!BN106</f>
        <v>4.277222222222222</v>
      </c>
      <c r="E101" s="70">
        <f>Calculations!BO106</f>
        <v>2.1766666666666659</v>
      </c>
      <c r="F101" s="71">
        <f t="shared" si="8"/>
        <v>5.1573643392298828E-2</v>
      </c>
      <c r="G101" s="71">
        <f t="shared" si="9"/>
        <v>0.22118620779491166</v>
      </c>
      <c r="H101" s="70">
        <f t="shared" si="10"/>
        <v>0.23316844167842038</v>
      </c>
      <c r="I101" s="86">
        <f>IF(OR(COUNT(Calculations!BP106:BY106)&lt;3,COUNT(Calculations!BZ106:CI106)&lt;3),"N/A", IF(ISERROR(TTEST(Calculations!BP106:BY106,Calculations!BZ106:CI106,2,2)),"N/A",TTEST(Calculations!BP106:BY106,Calculations!BZ106:CI106,2,2)))</f>
        <v>1.8912617763570357E-3</v>
      </c>
      <c r="J101" s="70">
        <f t="shared" si="11"/>
        <v>-4.2887450497232082</v>
      </c>
      <c r="K101" s="85" t="str">
        <f>IF(AND('Test Sample Data'!N101&gt;=35,'Control Sample Data'!N101&gt;=35),"Type 3",IF(AND('Test Sample Data'!N101&gt;=30,'Control Sample Data'!N101&gt;=30, OR(I101&gt;=0.05, I101="N/A")),"Type 2",IF(OR(AND('Test Sample Data'!N101&gt;=30,'Control Sample Data'!N101&lt;=30), AND('Test Sample Data'!N101&lt;=30,'Control Sample Data'!N101&gt;=30)),"Type 1","OKAY")))</f>
        <v>Type 1</v>
      </c>
    </row>
    <row r="102" spans="1:11">
      <c r="A102" s="167"/>
      <c r="B102" s="84" t="str">
        <f>'Gene Table'!D106</f>
        <v>BC004257</v>
      </c>
      <c r="C102" s="72" t="s">
        <v>1749</v>
      </c>
      <c r="D102" s="70">
        <f>Calculations!BN107</f>
        <v>3.8472222222222214</v>
      </c>
      <c r="E102" s="70">
        <f>Calculations!BO107</f>
        <v>5.9066666666666663</v>
      </c>
      <c r="F102" s="71">
        <f t="shared" si="8"/>
        <v>6.9481744059402356E-2</v>
      </c>
      <c r="G102" s="71">
        <f t="shared" si="9"/>
        <v>1.6669253796021223E-2</v>
      </c>
      <c r="H102" s="70">
        <f t="shared" si="10"/>
        <v>4.1682576142662677</v>
      </c>
      <c r="I102" s="86">
        <f>IF(OR(COUNT(Calculations!BP107:BY107)&lt;3,COUNT(Calculations!BZ107:CI107)&lt;3),"N/A", IF(ISERROR(TTEST(Calculations!BP107:BY107,Calculations!BZ107:CI107,2,2)),"N/A",TTEST(Calculations!BP107:BY107,Calculations!BZ107:CI107,2,2)))</f>
        <v>4.9356498050619463E-5</v>
      </c>
      <c r="J102" s="70">
        <f t="shared" si="11"/>
        <v>4.1682576142662677</v>
      </c>
      <c r="K102" s="85" t="str">
        <f>IF(AND('Test Sample Data'!N102&gt;=35,'Control Sample Data'!N102&gt;=35),"Type 3",IF(AND('Test Sample Data'!N102&gt;=30,'Control Sample Data'!N102&gt;=30, OR(I102&gt;=0.05, I102="N/A")),"Type 2",IF(OR(AND('Test Sample Data'!N102&gt;=30,'Control Sample Data'!N102&lt;=30), AND('Test Sample Data'!N102&lt;=30,'Control Sample Data'!N102&gt;=30)),"Type 1","OKAY")))</f>
        <v>OKAY</v>
      </c>
    </row>
    <row r="103" spans="1:11">
      <c r="A103" s="167"/>
      <c r="B103" s="84" t="str">
        <f>'Gene Table'!D107</f>
        <v>NM_130398</v>
      </c>
      <c r="C103" s="72" t="s">
        <v>1750</v>
      </c>
      <c r="D103" s="70">
        <f>Calculations!BN108</f>
        <v>5.3038888888888884</v>
      </c>
      <c r="E103" s="70">
        <f>Calculations!BO108</f>
        <v>4.1399999999999997</v>
      </c>
      <c r="F103" s="71">
        <f t="shared" si="8"/>
        <v>2.5314558110880001E-2</v>
      </c>
      <c r="G103" s="71">
        <f t="shared" si="9"/>
        <v>5.6719947207322575E-2</v>
      </c>
      <c r="H103" s="70">
        <f t="shared" si="10"/>
        <v>0.4463078574165506</v>
      </c>
      <c r="I103" s="86">
        <f>IF(OR(COUNT(Calculations!BP108:BY108)&lt;3,COUNT(Calculations!BZ108:CI108)&lt;3),"N/A", IF(ISERROR(TTEST(Calculations!BP108:BY108,Calculations!BZ108:CI108,2,2)),"N/A",TTEST(Calculations!BP108:BY108,Calculations!BZ108:CI108,2,2)))</f>
        <v>1.1572180471042991E-4</v>
      </c>
      <c r="J103" s="70">
        <f t="shared" si="11"/>
        <v>-2.2406058584504693</v>
      </c>
      <c r="K103" s="85" t="str">
        <f>IF(AND('Test Sample Data'!N103&gt;=35,'Control Sample Data'!N103&gt;=35),"Type 3",IF(AND('Test Sample Data'!N103&gt;=30,'Control Sample Data'!N103&gt;=30, OR(I103&gt;=0.05, I103="N/A")),"Type 2",IF(OR(AND('Test Sample Data'!N103&gt;=30,'Control Sample Data'!N103&lt;=30), AND('Test Sample Data'!N103&lt;=30,'Control Sample Data'!N103&gt;=30)),"Type 1","OKAY")))</f>
        <v>Type 1</v>
      </c>
    </row>
    <row r="104" spans="1:11">
      <c r="A104" s="167"/>
      <c r="B104" s="84" t="str">
        <f>'Gene Table'!D108</f>
        <v>NM_001076</v>
      </c>
      <c r="C104" s="72" t="s">
        <v>1751</v>
      </c>
      <c r="D104" s="70">
        <f>Calculations!BN109</f>
        <v>4.3572222222222221</v>
      </c>
      <c r="E104" s="70">
        <f>Calculations!BO109</f>
        <v>9.5200000000000014</v>
      </c>
      <c r="F104" s="71">
        <f t="shared" si="8"/>
        <v>4.879163970078329E-2</v>
      </c>
      <c r="G104" s="71">
        <f t="shared" si="9"/>
        <v>1.3620543616703173E-3</v>
      </c>
      <c r="H104" s="70">
        <f t="shared" si="10"/>
        <v>35.822094237816636</v>
      </c>
      <c r="I104" s="86">
        <f>IF(OR(COUNT(Calculations!BP109:BY109)&lt;3,COUNT(Calculations!BZ109:CI109)&lt;3),"N/A", IF(ISERROR(TTEST(Calculations!BP109:BY109,Calculations!BZ109:CI109,2,2)),"N/A",TTEST(Calculations!BP109:BY109,Calculations!BZ109:CI109,2,2)))</f>
        <v>2.4477167893480246E-5</v>
      </c>
      <c r="J104" s="70">
        <f t="shared" si="11"/>
        <v>35.822094237816636</v>
      </c>
      <c r="K104" s="85" t="str">
        <f>IF(AND('Test Sample Data'!N104&gt;=35,'Control Sample Data'!N104&gt;=35),"Type 3",IF(AND('Test Sample Data'!N104&gt;=30,'Control Sample Data'!N104&gt;=30, OR(I104&gt;=0.05, I104="N/A")),"Type 2",IF(OR(AND('Test Sample Data'!N104&gt;=30,'Control Sample Data'!N104&lt;=30), AND('Test Sample Data'!N104&lt;=30,'Control Sample Data'!N104&gt;=30)),"Type 1","OKAY")))</f>
        <v>Type 1</v>
      </c>
    </row>
    <row r="105" spans="1:11">
      <c r="A105" s="167"/>
      <c r="B105" s="84" t="str">
        <f>'Gene Table'!D109</f>
        <v>NM_004360</v>
      </c>
      <c r="C105" s="72" t="s">
        <v>1752</v>
      </c>
      <c r="D105" s="70">
        <f>Calculations!BN110</f>
        <v>2.1605555555555553</v>
      </c>
      <c r="E105" s="70">
        <f>Calculations!BO110</f>
        <v>7.7033333333333323</v>
      </c>
      <c r="F105" s="71">
        <f t="shared" si="8"/>
        <v>0.22367011986109434</v>
      </c>
      <c r="G105" s="71">
        <f t="shared" si="9"/>
        <v>4.7980591772233449E-3</v>
      </c>
      <c r="H105" s="70">
        <f t="shared" si="10"/>
        <v>46.616790581256041</v>
      </c>
      <c r="I105" s="86">
        <f>IF(OR(COUNT(Calculations!BP110:BY110)&lt;3,COUNT(Calculations!BZ110:CI110)&lt;3),"N/A", IF(ISERROR(TTEST(Calculations!BP110:BY110,Calculations!BZ110:CI110,2,2)),"N/A",TTEST(Calculations!BP110:BY110,Calculations!BZ110:CI110,2,2)))</f>
        <v>1.0770560573289606E-5</v>
      </c>
      <c r="J105" s="70">
        <f t="shared" si="11"/>
        <v>46.616790581256041</v>
      </c>
      <c r="K105" s="85" t="str">
        <f>IF(AND('Test Sample Data'!N105&gt;=35,'Control Sample Data'!N105&gt;=35),"Type 3",IF(AND('Test Sample Data'!N105&gt;=30,'Control Sample Data'!N105&gt;=30, OR(I105&gt;=0.05, I105="N/A")),"Type 2",IF(OR(AND('Test Sample Data'!N105&gt;=30,'Control Sample Data'!N105&lt;=30), AND('Test Sample Data'!N105&lt;=30,'Control Sample Data'!N105&gt;=30)),"Type 1","OKAY")))</f>
        <v>OKAY</v>
      </c>
    </row>
    <row r="106" spans="1:11">
      <c r="A106" s="167"/>
      <c r="B106" s="84" t="str">
        <f>'Gene Table'!D110</f>
        <v>NM_005847</v>
      </c>
      <c r="C106" s="72" t="s">
        <v>1753</v>
      </c>
      <c r="D106" s="70">
        <f>Calculations!BN111</f>
        <v>2.9405555555555551</v>
      </c>
      <c r="E106" s="70">
        <f>Calculations!BO111</f>
        <v>7.7166666666666659</v>
      </c>
      <c r="F106" s="71">
        <f t="shared" si="8"/>
        <v>0.13025805044582092</v>
      </c>
      <c r="G106" s="71">
        <f t="shared" si="9"/>
        <v>4.7539199752757479E-3</v>
      </c>
      <c r="H106" s="70">
        <f t="shared" si="10"/>
        <v>27.40013528272852</v>
      </c>
      <c r="I106" s="86">
        <f>IF(OR(COUNT(Calculations!BP111:BY111)&lt;3,COUNT(Calculations!BZ111:CI111)&lt;3),"N/A", IF(ISERROR(TTEST(Calculations!BP111:BY111,Calculations!BZ111:CI111,2,2)),"N/A",TTEST(Calculations!BP111:BY111,Calculations!BZ111:CI111,2,2)))</f>
        <v>4.9077677930910452E-7</v>
      </c>
      <c r="J106" s="70">
        <f t="shared" si="11"/>
        <v>27.40013528272852</v>
      </c>
      <c r="K106" s="85" t="str">
        <f>IF(AND('Test Sample Data'!N106&gt;=35,'Control Sample Data'!N106&gt;=35),"Type 3",IF(AND('Test Sample Data'!N106&gt;=30,'Control Sample Data'!N106&gt;=30, OR(I106&gt;=0.05, I106="N/A")),"Type 2",IF(OR(AND('Test Sample Data'!N106&gt;=30,'Control Sample Data'!N106&lt;=30), AND('Test Sample Data'!N106&lt;=30,'Control Sample Data'!N106&gt;=30)),"Type 1","OKAY")))</f>
        <v>Type 1</v>
      </c>
    </row>
    <row r="107" spans="1:11">
      <c r="A107" s="167"/>
      <c r="B107" s="84" t="str">
        <f>'Gene Table'!D111</f>
        <v>NM_001785</v>
      </c>
      <c r="C107" s="72" t="s">
        <v>1754</v>
      </c>
      <c r="D107" s="70">
        <f>Calculations!BN112</f>
        <v>1.7538888888888888</v>
      </c>
      <c r="E107" s="70">
        <f>Calculations!BO112</f>
        <v>7.4533333333333331</v>
      </c>
      <c r="F107" s="71">
        <f t="shared" si="8"/>
        <v>0.29650145943458972</v>
      </c>
      <c r="G107" s="71">
        <f t="shared" si="9"/>
        <v>5.705886111758097E-3</v>
      </c>
      <c r="H107" s="70">
        <f t="shared" si="10"/>
        <v>51.964139070983265</v>
      </c>
      <c r="I107" s="86">
        <f>IF(OR(COUNT(Calculations!BP112:BY112)&lt;3,COUNT(Calculations!BZ112:CI112)&lt;3),"N/A", IF(ISERROR(TTEST(Calculations!BP112:BY112,Calculations!BZ112:CI112,2,2)),"N/A",TTEST(Calculations!BP112:BY112,Calculations!BZ112:CI112,2,2)))</f>
        <v>6.2736020851756588E-10</v>
      </c>
      <c r="J107" s="70">
        <f t="shared" si="11"/>
        <v>51.964139070983265</v>
      </c>
      <c r="K107" s="85" t="str">
        <f>IF(AND('Test Sample Data'!N107&gt;=35,'Control Sample Data'!N107&gt;=35),"Type 3",IF(AND('Test Sample Data'!N107&gt;=30,'Control Sample Data'!N107&gt;=30, OR(I107&gt;=0.05, I107="N/A")),"Type 2",IF(OR(AND('Test Sample Data'!N107&gt;=30,'Control Sample Data'!N107&lt;=30), AND('Test Sample Data'!N107&lt;=30,'Control Sample Data'!N107&gt;=30)),"Type 1","OKAY")))</f>
        <v>OKAY</v>
      </c>
    </row>
    <row r="108" spans="1:11">
      <c r="A108" s="167"/>
      <c r="B108" s="84" t="str">
        <f>'Gene Table'!D112</f>
        <v>NM_014641</v>
      </c>
      <c r="C108" s="72" t="s">
        <v>1755</v>
      </c>
      <c r="D108" s="70">
        <f>Calculations!BN113</f>
        <v>4.6038888888888883</v>
      </c>
      <c r="E108" s="70">
        <f>Calculations!BO113</f>
        <v>5.34</v>
      </c>
      <c r="F108" s="71">
        <f t="shared" si="8"/>
        <v>4.1123620976522939E-2</v>
      </c>
      <c r="G108" s="71">
        <f t="shared" si="9"/>
        <v>2.4688790995730542E-2</v>
      </c>
      <c r="H108" s="70">
        <f t="shared" si="10"/>
        <v>1.6656798214069894</v>
      </c>
      <c r="I108" s="86">
        <f>IF(OR(COUNT(Calculations!BP113:BY113)&lt;3,COUNT(Calculations!BZ113:CI113)&lt;3),"N/A", IF(ISERROR(TTEST(Calculations!BP113:BY113,Calculations!BZ113:CI113,2,2)),"N/A",TTEST(Calculations!BP113:BY113,Calculations!BZ113:CI113,2,2)))</f>
        <v>1.7823853549334766E-2</v>
      </c>
      <c r="J108" s="70">
        <f t="shared" si="11"/>
        <v>1.6656798214069894</v>
      </c>
      <c r="K108" s="85" t="str">
        <f>IF(AND('Test Sample Data'!N108&gt;=35,'Control Sample Data'!N108&gt;=35),"Type 3",IF(AND('Test Sample Data'!N108&gt;=30,'Control Sample Data'!N108&gt;=30, OR(I108&gt;=0.05, I108="N/A")),"Type 2",IF(OR(AND('Test Sample Data'!N108&gt;=30,'Control Sample Data'!N108&lt;=30), AND('Test Sample Data'!N108&lt;=30,'Control Sample Data'!N108&gt;=30)),"Type 1","OKAY")))</f>
        <v>Type 1</v>
      </c>
    </row>
    <row r="109" spans="1:11">
      <c r="A109" s="167"/>
      <c r="B109" s="84" t="str">
        <f>'Gene Table'!D113</f>
        <v>NM_001040280</v>
      </c>
      <c r="C109" s="72" t="s">
        <v>1756</v>
      </c>
      <c r="D109" s="70">
        <f>Calculations!BN114</f>
        <v>3.6238888888888887</v>
      </c>
      <c r="E109" s="70">
        <f>Calculations!BO114</f>
        <v>6.2499999999999991</v>
      </c>
      <c r="F109" s="71">
        <f t="shared" si="8"/>
        <v>8.1114919868472066E-2</v>
      </c>
      <c r="G109" s="71">
        <f t="shared" si="9"/>
        <v>1.31390064883393E-2</v>
      </c>
      <c r="H109" s="70">
        <f t="shared" si="10"/>
        <v>6.1735961497895993</v>
      </c>
      <c r="I109" s="86">
        <f>IF(OR(COUNT(Calculations!BP114:BY114)&lt;3,COUNT(Calculations!BZ114:CI114)&lt;3),"N/A", IF(ISERROR(TTEST(Calculations!BP114:BY114,Calculations!BZ114:CI114,2,2)),"N/A",TTEST(Calculations!BP114:BY114,Calculations!BZ114:CI114,2,2)))</f>
        <v>7.680155077502065E-4</v>
      </c>
      <c r="J109" s="70">
        <f t="shared" si="11"/>
        <v>6.1735961497895993</v>
      </c>
      <c r="K109" s="85" t="str">
        <f>IF(AND('Test Sample Data'!N109&gt;=35,'Control Sample Data'!N109&gt;=35),"Type 3",IF(AND('Test Sample Data'!N109&gt;=30,'Control Sample Data'!N109&gt;=30, OR(I109&gt;=0.05, I109="N/A")),"Type 2",IF(OR(AND('Test Sample Data'!N109&gt;=30,'Control Sample Data'!N109&lt;=30), AND('Test Sample Data'!N109&lt;=30,'Control Sample Data'!N109&gt;=30)),"Type 1","OKAY")))</f>
        <v>Type 1</v>
      </c>
    </row>
    <row r="110" spans="1:11">
      <c r="A110" s="167"/>
      <c r="B110" s="84" t="str">
        <f>'Gene Table'!D114</f>
        <v>NM_000591</v>
      </c>
      <c r="C110" s="72" t="s">
        <v>1757</v>
      </c>
      <c r="D110" s="70">
        <f>Calculations!BN115</f>
        <v>9.4905555555555541</v>
      </c>
      <c r="E110" s="70">
        <f>Calculations!BO115</f>
        <v>4.3066666666666658</v>
      </c>
      <c r="F110" s="71">
        <f t="shared" si="8"/>
        <v>1.3901385990260653E-3</v>
      </c>
      <c r="G110" s="71">
        <f t="shared" si="9"/>
        <v>5.0531728259991429E-2</v>
      </c>
      <c r="H110" s="70">
        <f t="shared" si="10"/>
        <v>2.7510212828535087E-2</v>
      </c>
      <c r="I110" s="86">
        <f>IF(OR(COUNT(Calculations!BP115:BY115)&lt;3,COUNT(Calculations!BZ115:CI115)&lt;3),"N/A", IF(ISERROR(TTEST(Calculations!BP115:BY115,Calculations!BZ115:CI115,2,2)),"N/A",TTEST(Calculations!BP115:BY115,Calculations!BZ115:CI115,2,2)))</f>
        <v>2.1288057133420662E-4</v>
      </c>
      <c r="J110" s="70">
        <f t="shared" si="11"/>
        <v>-36.350136810382857</v>
      </c>
      <c r="K110" s="85" t="str">
        <f>IF(AND('Test Sample Data'!N110&gt;=35,'Control Sample Data'!N110&gt;=35),"Type 3",IF(AND('Test Sample Data'!N110&gt;=30,'Control Sample Data'!N110&gt;=30, OR(I110&gt;=0.05, I110="N/A")),"Type 2",IF(OR(AND('Test Sample Data'!N110&gt;=30,'Control Sample Data'!N110&lt;=30), AND('Test Sample Data'!N110&lt;=30,'Control Sample Data'!N110&gt;=30)),"Type 1","OKAY")))</f>
        <v>Type 1</v>
      </c>
    </row>
    <row r="111" spans="1:11">
      <c r="A111" s="167"/>
      <c r="B111" s="84" t="str">
        <f>'Gene Table'!D115</f>
        <v>NM_003873</v>
      </c>
      <c r="C111" s="72" t="s">
        <v>1758</v>
      </c>
      <c r="D111" s="70">
        <f>Calculations!BN116</f>
        <v>0.4772222222222216</v>
      </c>
      <c r="E111" s="70">
        <f>Calculations!BO116</f>
        <v>9.9366666666666674</v>
      </c>
      <c r="F111" s="71">
        <f t="shared" si="8"/>
        <v>0.7183594289023868</v>
      </c>
      <c r="G111" s="71">
        <f t="shared" si="9"/>
        <v>1.0203878445906938E-3</v>
      </c>
      <c r="H111" s="70">
        <f t="shared" si="10"/>
        <v>704.00625870895294</v>
      </c>
      <c r="I111" s="86">
        <f>IF(OR(COUNT(Calculations!BP116:BY116)&lt;3,COUNT(Calculations!BZ116:CI116)&lt;3),"N/A", IF(ISERROR(TTEST(Calculations!BP116:BY116,Calculations!BZ116:CI116,2,2)),"N/A",TTEST(Calculations!BP116:BY116,Calculations!BZ116:CI116,2,2)))</f>
        <v>3.8972126073091402E-6</v>
      </c>
      <c r="J111" s="70">
        <f t="shared" si="11"/>
        <v>704.00625870895294</v>
      </c>
      <c r="K111" s="85" t="str">
        <f>IF(AND('Test Sample Data'!N111&gt;=35,'Control Sample Data'!N111&gt;=35),"Type 3",IF(AND('Test Sample Data'!N111&gt;=30,'Control Sample Data'!N111&gt;=30, OR(I111&gt;=0.05, I111="N/A")),"Type 2",IF(OR(AND('Test Sample Data'!N111&gt;=30,'Control Sample Data'!N111&lt;=30), AND('Test Sample Data'!N111&lt;=30,'Control Sample Data'!N111&gt;=30)),"Type 1","OKAY")))</f>
        <v>Type 1</v>
      </c>
    </row>
    <row r="112" spans="1:11">
      <c r="A112" s="167"/>
      <c r="B112" s="84" t="str">
        <f>'Gene Table'!D116</f>
        <v>NM_000071</v>
      </c>
      <c r="C112" s="72" t="s">
        <v>1759</v>
      </c>
      <c r="D112" s="70">
        <f>Calculations!BN117</f>
        <v>3.3038888888888884</v>
      </c>
      <c r="E112" s="70">
        <f>Calculations!BO117</f>
        <v>2.2133333333333325</v>
      </c>
      <c r="F112" s="71">
        <f t="shared" si="8"/>
        <v>0.10125823244352002</v>
      </c>
      <c r="G112" s="71">
        <f t="shared" si="9"/>
        <v>0.21563550799804779</v>
      </c>
      <c r="H112" s="70">
        <f t="shared" si="10"/>
        <v>0.46958051289232355</v>
      </c>
      <c r="I112" s="86">
        <f>IF(OR(COUNT(Calculations!BP117:BY117)&lt;3,COUNT(Calculations!BZ117:CI117)&lt;3),"N/A", IF(ISERROR(TTEST(Calculations!BP117:BY117,Calculations!BZ117:CI117,2,2)),"N/A",TTEST(Calculations!BP117:BY117,Calculations!BZ117:CI117,2,2)))</f>
        <v>6.3365290771035462E-3</v>
      </c>
      <c r="J112" s="70">
        <f t="shared" si="11"/>
        <v>-2.1295602618614273</v>
      </c>
      <c r="K112" s="85" t="str">
        <f>IF(AND('Test Sample Data'!N112&gt;=35,'Control Sample Data'!N112&gt;=35),"Type 3",IF(AND('Test Sample Data'!N112&gt;=30,'Control Sample Data'!N112&gt;=30, OR(I112&gt;=0.05, I112="N/A")),"Type 2",IF(OR(AND('Test Sample Data'!N112&gt;=30,'Control Sample Data'!N112&lt;=30), AND('Test Sample Data'!N112&lt;=30,'Control Sample Data'!N112&gt;=30)),"Type 1","OKAY")))</f>
        <v>OKAY</v>
      </c>
    </row>
    <row r="113" spans="1:11">
      <c r="A113" s="167"/>
      <c r="B113" s="84" t="str">
        <f>'Gene Table'!D117</f>
        <v>NM_003786</v>
      </c>
      <c r="C113" s="72" t="s">
        <v>1760</v>
      </c>
      <c r="D113" s="70">
        <f>Calculations!BN118</f>
        <v>4.8505555555555553</v>
      </c>
      <c r="E113" s="70">
        <f>Calculations!BO118</f>
        <v>6.216666666666665</v>
      </c>
      <c r="F113" s="71">
        <f t="shared" si="8"/>
        <v>3.4660696229759341E-2</v>
      </c>
      <c r="G113" s="71">
        <f t="shared" si="9"/>
        <v>1.3446116206942674E-2</v>
      </c>
      <c r="H113" s="70">
        <f t="shared" si="10"/>
        <v>2.5777477820593933</v>
      </c>
      <c r="I113" s="86">
        <f>IF(OR(COUNT(Calculations!BP118:BY118)&lt;3,COUNT(Calculations!BZ118:CI118)&lt;3),"N/A", IF(ISERROR(TTEST(Calculations!BP118:BY118,Calculations!BZ118:CI118,2,2)),"N/A",TTEST(Calculations!BP118:BY118,Calculations!BZ118:CI118,2,2)))</f>
        <v>0.13299535661675194</v>
      </c>
      <c r="J113" s="70">
        <f t="shared" si="11"/>
        <v>2.5777477820593933</v>
      </c>
      <c r="K113" s="85" t="str">
        <f>IF(AND('Test Sample Data'!N113&gt;=35,'Control Sample Data'!N113&gt;=35),"Type 3",IF(AND('Test Sample Data'!N113&gt;=30,'Control Sample Data'!N113&gt;=30, OR(I113&gt;=0.05, I113="N/A")),"Type 2",IF(OR(AND('Test Sample Data'!N113&gt;=30,'Control Sample Data'!N113&lt;=30), AND('Test Sample Data'!N113&lt;=30,'Control Sample Data'!N113&gt;=30)),"Type 1","OKAY")))</f>
        <v>Type 1</v>
      </c>
    </row>
    <row r="114" spans="1:11">
      <c r="A114" s="167"/>
      <c r="B114" s="84" t="str">
        <f>'Gene Table'!D118</f>
        <v>NM_001029851</v>
      </c>
      <c r="C114" s="72" t="s">
        <v>1761</v>
      </c>
      <c r="D114" s="70">
        <f>Calculations!BN119</f>
        <v>2.9838888888888881</v>
      </c>
      <c r="E114" s="70">
        <f>Calculations!BO119</f>
        <v>1.4866666666666657</v>
      </c>
      <c r="F114" s="71">
        <f t="shared" si="8"/>
        <v>0.12640374488702635</v>
      </c>
      <c r="G114" s="71">
        <f t="shared" si="9"/>
        <v>0.35683606354271669</v>
      </c>
      <c r="H114" s="70">
        <f t="shared" si="10"/>
        <v>0.35423478118235269</v>
      </c>
      <c r="I114" s="86">
        <f>IF(OR(COUNT(Calculations!BP119:BY119)&lt;3,COUNT(Calculations!BZ119:CI119)&lt;3),"N/A", IF(ISERROR(TTEST(Calculations!BP119:BY119,Calculations!BZ119:CI119,2,2)),"N/A",TTEST(Calculations!BP119:BY119,Calculations!BZ119:CI119,2,2)))</f>
        <v>6.1008336102132143E-4</v>
      </c>
      <c r="J114" s="70">
        <f t="shared" si="11"/>
        <v>-2.8229864855795199</v>
      </c>
      <c r="K114" s="85" t="str">
        <f>IF(AND('Test Sample Data'!N114&gt;=35,'Control Sample Data'!N114&gt;=35),"Type 3",IF(AND('Test Sample Data'!N114&gt;=30,'Control Sample Data'!N114&gt;=30, OR(I114&gt;=0.05, I114="N/A")),"Type 2",IF(OR(AND('Test Sample Data'!N114&gt;=30,'Control Sample Data'!N114&lt;=30), AND('Test Sample Data'!N114&lt;=30,'Control Sample Data'!N114&gt;=30)),"Type 1","OKAY")))</f>
        <v>Type 1</v>
      </c>
    </row>
    <row r="115" spans="1:11">
      <c r="A115" s="167"/>
      <c r="B115" s="84" t="str">
        <f>'Gene Table'!D119</f>
        <v>NM_003604</v>
      </c>
      <c r="C115" s="72" t="s">
        <v>1762</v>
      </c>
      <c r="D115" s="70">
        <f>Calculations!BN120</f>
        <v>7.4572222222222218</v>
      </c>
      <c r="E115" s="70">
        <f>Calculations!BO120</f>
        <v>5.8433333333333337</v>
      </c>
      <c r="F115" s="71">
        <f t="shared" si="8"/>
        <v>5.6905261940009876E-3</v>
      </c>
      <c r="G115" s="71">
        <f t="shared" si="9"/>
        <v>1.7417322446701897E-2</v>
      </c>
      <c r="H115" s="70">
        <f t="shared" si="10"/>
        <v>0.32671647501585599</v>
      </c>
      <c r="I115" s="86">
        <f>IF(OR(COUNT(Calculations!BP120:BY120)&lt;3,COUNT(Calculations!BZ120:CI120)&lt;3),"N/A", IF(ISERROR(TTEST(Calculations!BP120:BY120,Calculations!BZ120:CI120,2,2)),"N/A",TTEST(Calculations!BP120:BY120,Calculations!BZ120:CI120,2,2)))</f>
        <v>1.1769402603519386E-3</v>
      </c>
      <c r="J115" s="70">
        <f t="shared" si="11"/>
        <v>-3.0607578021630792</v>
      </c>
      <c r="K115" s="85" t="str">
        <f>IF(AND('Test Sample Data'!N115&gt;=35,'Control Sample Data'!N115&gt;=35),"Type 3",IF(AND('Test Sample Data'!N115&gt;=30,'Control Sample Data'!N115&gt;=30, OR(I115&gt;=0.05, I115="N/A")),"Type 2",IF(OR(AND('Test Sample Data'!N115&gt;=30,'Control Sample Data'!N115&lt;=30), AND('Test Sample Data'!N115&lt;=30,'Control Sample Data'!N115&gt;=30)),"Type 1","OKAY")))</f>
        <v>Type 1</v>
      </c>
    </row>
    <row r="116" spans="1:11">
      <c r="A116" s="167"/>
      <c r="B116" s="84" t="str">
        <f>'Gene Table'!D120</f>
        <v>NM_004347</v>
      </c>
      <c r="C116" s="72" t="s">
        <v>1763</v>
      </c>
      <c r="D116" s="70">
        <f>Calculations!BN121</f>
        <v>0.53722222222222271</v>
      </c>
      <c r="E116" s="70">
        <f>Calculations!BO121</f>
        <v>9.586666666666666</v>
      </c>
      <c r="F116" s="71">
        <f t="shared" si="8"/>
        <v>0.68909642492504752</v>
      </c>
      <c r="G116" s="71">
        <f t="shared" si="9"/>
        <v>1.3005461713104661E-3</v>
      </c>
      <c r="H116" s="70">
        <f t="shared" si="10"/>
        <v>529.85156553934178</v>
      </c>
      <c r="I116" s="86">
        <f>IF(OR(COUNT(Calculations!BP121:BY121)&lt;3,COUNT(Calculations!BZ121:CI121)&lt;3),"N/A", IF(ISERROR(TTEST(Calculations!BP121:BY121,Calculations!BZ121:CI121,2,2)),"N/A",TTEST(Calculations!BP121:BY121,Calculations!BZ121:CI121,2,2)))</f>
        <v>5.5464970585162963E-7</v>
      </c>
      <c r="J116" s="70">
        <f t="shared" si="11"/>
        <v>529.85156553934178</v>
      </c>
      <c r="K116" s="85" t="str">
        <f>IF(AND('Test Sample Data'!N116&gt;=35,'Control Sample Data'!N116&gt;=35),"Type 3",IF(AND('Test Sample Data'!N116&gt;=30,'Control Sample Data'!N116&gt;=30, OR(I116&gt;=0.05, I116="N/A")),"Type 2",IF(OR(AND('Test Sample Data'!N116&gt;=30,'Control Sample Data'!N116&lt;=30), AND('Test Sample Data'!N116&lt;=30,'Control Sample Data'!N116&gt;=30)),"Type 1","OKAY")))</f>
        <v>OKAY</v>
      </c>
    </row>
    <row r="117" spans="1:11">
      <c r="A117" s="167"/>
      <c r="B117" s="84" t="str">
        <f>'Gene Table'!D121</f>
        <v>NM_001225</v>
      </c>
      <c r="C117" s="72" t="s">
        <v>1764</v>
      </c>
      <c r="D117" s="70">
        <f>Calculations!BN122</f>
        <v>3.0905555555555551</v>
      </c>
      <c r="E117" s="70">
        <f>Calculations!BO122</f>
        <v>3.026666666666666</v>
      </c>
      <c r="F117" s="71">
        <f t="shared" si="8"/>
        <v>0.11739512822308097</v>
      </c>
      <c r="G117" s="71">
        <f t="shared" si="9"/>
        <v>0.12271073190584439</v>
      </c>
      <c r="H117" s="70">
        <f t="shared" si="10"/>
        <v>0.9566818354009814</v>
      </c>
      <c r="I117" s="86">
        <f>IF(OR(COUNT(Calculations!BP122:BY122)&lt;3,COUNT(Calculations!BZ122:CI122)&lt;3),"N/A", IF(ISERROR(TTEST(Calculations!BP122:BY122,Calculations!BZ122:CI122,2,2)),"N/A",TTEST(Calculations!BP122:BY122,Calculations!BZ122:CI122,2,2)))</f>
        <v>0.59503091592121038</v>
      </c>
      <c r="J117" s="70">
        <f t="shared" si="11"/>
        <v>-1.0452795934824688</v>
      </c>
      <c r="K117" s="85" t="str">
        <f>IF(AND('Test Sample Data'!N117&gt;=35,'Control Sample Data'!N117&gt;=35),"Type 3",IF(AND('Test Sample Data'!N117&gt;=30,'Control Sample Data'!N117&gt;=30, OR(I117&gt;=0.05, I117="N/A")),"Type 2",IF(OR(AND('Test Sample Data'!N117&gt;=30,'Control Sample Data'!N117&lt;=30), AND('Test Sample Data'!N117&lt;=30,'Control Sample Data'!N117&gt;=30)),"Type 1","OKAY")))</f>
        <v>Type 1</v>
      </c>
    </row>
    <row r="118" spans="1:11">
      <c r="A118" s="167"/>
      <c r="B118" s="84" t="str">
        <f>'Gene Table'!D122</f>
        <v>NM_001223</v>
      </c>
      <c r="C118" s="72" t="s">
        <v>1765</v>
      </c>
      <c r="D118" s="70">
        <f>Calculations!BN123</f>
        <v>10.147222222222224</v>
      </c>
      <c r="E118" s="70">
        <f>Calculations!BO123</f>
        <v>5.1133333333333333</v>
      </c>
      <c r="F118" s="71">
        <f t="shared" si="8"/>
        <v>8.8182364242593927E-4</v>
      </c>
      <c r="G118" s="71">
        <f t="shared" si="9"/>
        <v>2.888905188160501E-2</v>
      </c>
      <c r="H118" s="70">
        <f t="shared" si="10"/>
        <v>3.0524492324631707E-2</v>
      </c>
      <c r="I118" s="86">
        <f>IF(OR(COUNT(Calculations!BP123:BY123)&lt;3,COUNT(Calculations!BZ123:CI123)&lt;3),"N/A", IF(ISERROR(TTEST(Calculations!BP123:BY123,Calculations!BZ123:CI123,2,2)),"N/A",TTEST(Calculations!BP123:BY123,Calculations!BZ123:CI123,2,2)))</f>
        <v>4.480257057750737E-4</v>
      </c>
      <c r="J118" s="70">
        <f t="shared" si="11"/>
        <v>-32.760577616324547</v>
      </c>
      <c r="K118" s="85" t="str">
        <f>IF(AND('Test Sample Data'!N118&gt;=35,'Control Sample Data'!N118&gt;=35),"Type 3",IF(AND('Test Sample Data'!N118&gt;=30,'Control Sample Data'!N118&gt;=30, OR(I118&gt;=0.05, I118="N/A")),"Type 2",IF(OR(AND('Test Sample Data'!N118&gt;=30,'Control Sample Data'!N118&lt;=30), AND('Test Sample Data'!N118&lt;=30,'Control Sample Data'!N118&gt;=30)),"Type 1","OKAY")))</f>
        <v>OKAY</v>
      </c>
    </row>
    <row r="119" spans="1:11">
      <c r="A119" s="167"/>
      <c r="B119" s="84" t="str">
        <f>'Gene Table'!D123</f>
        <v>NM_004655</v>
      </c>
      <c r="C119" s="72" t="s">
        <v>1766</v>
      </c>
      <c r="D119" s="70">
        <f>Calculations!BN124</f>
        <v>1.017222222222222</v>
      </c>
      <c r="E119" s="70">
        <f>Calculations!BO124</f>
        <v>10.366666666666665</v>
      </c>
      <c r="F119" s="71">
        <f t="shared" si="8"/>
        <v>0.49406671745510844</v>
      </c>
      <c r="G119" s="71">
        <f t="shared" si="9"/>
        <v>7.5739490323912932E-4</v>
      </c>
      <c r="H119" s="70">
        <f t="shared" si="10"/>
        <v>652.32379481581847</v>
      </c>
      <c r="I119" s="86">
        <f>IF(OR(COUNT(Calculations!BP124:BY124)&lt;3,COUNT(Calculations!BZ124:CI124)&lt;3),"N/A", IF(ISERROR(TTEST(Calculations!BP124:BY124,Calculations!BZ124:CI124,2,2)),"N/A",TTEST(Calculations!BP124:BY124,Calculations!BZ124:CI124,2,2)))</f>
        <v>1.6861404293824619E-6</v>
      </c>
      <c r="J119" s="70">
        <f t="shared" si="11"/>
        <v>652.32379481581847</v>
      </c>
      <c r="K119" s="85" t="str">
        <f>IF(AND('Test Sample Data'!N119&gt;=35,'Control Sample Data'!N119&gt;=35),"Type 3",IF(AND('Test Sample Data'!N119&gt;=30,'Control Sample Data'!N119&gt;=30, OR(I119&gt;=0.05, I119="N/A")),"Type 2",IF(OR(AND('Test Sample Data'!N119&gt;=30,'Control Sample Data'!N119&lt;=30), AND('Test Sample Data'!N119&lt;=30,'Control Sample Data'!N119&gt;=30)),"Type 1","OKAY")))</f>
        <v>OKAY</v>
      </c>
    </row>
    <row r="120" spans="1:11">
      <c r="A120" s="167"/>
      <c r="B120" s="84" t="str">
        <f>'Gene Table'!D124</f>
        <v>NM_030782</v>
      </c>
      <c r="C120" s="72" t="s">
        <v>1767</v>
      </c>
      <c r="D120" s="70">
        <f>Calculations!BN125</f>
        <v>4.403888888888889</v>
      </c>
      <c r="E120" s="70">
        <f>Calculations!BO125</f>
        <v>0.34333333333333255</v>
      </c>
      <c r="F120" s="71">
        <f t="shared" si="8"/>
        <v>4.7238635767253415E-2</v>
      </c>
      <c r="G120" s="71">
        <f t="shared" si="9"/>
        <v>0.78821803597923801</v>
      </c>
      <c r="H120" s="70">
        <f t="shared" si="10"/>
        <v>5.9930924707358127E-2</v>
      </c>
      <c r="I120" s="86">
        <f>IF(OR(COUNT(Calculations!BP125:BY125)&lt;3,COUNT(Calculations!BZ125:CI125)&lt;3),"N/A", IF(ISERROR(TTEST(Calculations!BP125:BY125,Calculations!BZ125:CI125,2,2)),"N/A",TTEST(Calculations!BP125:BY125,Calculations!BZ125:CI125,2,2)))</f>
        <v>1.4434497672501936E-3</v>
      </c>
      <c r="J120" s="70">
        <f t="shared" si="11"/>
        <v>-16.685876363212916</v>
      </c>
      <c r="K120" s="85" t="str">
        <f>IF(AND('Test Sample Data'!N120&gt;=35,'Control Sample Data'!N120&gt;=35),"Type 3",IF(AND('Test Sample Data'!N120&gt;=30,'Control Sample Data'!N120&gt;=30, OR(I120&gt;=0.05, I120="N/A")),"Type 2",IF(OR(AND('Test Sample Data'!N120&gt;=30,'Control Sample Data'!N120&lt;=30), AND('Test Sample Data'!N120&lt;=30,'Control Sample Data'!N120&gt;=30)),"Type 1","OKAY")))</f>
        <v>Type 1</v>
      </c>
    </row>
    <row r="121" spans="1:11">
      <c r="A121" s="167"/>
      <c r="B121" s="84" t="str">
        <f>'Gene Table'!D125</f>
        <v>NM_006304</v>
      </c>
      <c r="C121" s="72" t="s">
        <v>1768</v>
      </c>
      <c r="D121" s="70">
        <f>Calculations!BN126</f>
        <v>2.1772222222222219</v>
      </c>
      <c r="E121" s="70">
        <f>Calculations!BO126</f>
        <v>8.44</v>
      </c>
      <c r="F121" s="71">
        <f t="shared" si="8"/>
        <v>0.22110104941670447</v>
      </c>
      <c r="G121" s="71">
        <f t="shared" si="9"/>
        <v>2.8794320650216846E-3</v>
      </c>
      <c r="H121" s="70">
        <f t="shared" si="10"/>
        <v>76.786339953132185</v>
      </c>
      <c r="I121" s="86">
        <f>IF(OR(COUNT(Calculations!BP126:BY126)&lt;3,COUNT(Calculations!BZ126:CI126)&lt;3),"N/A", IF(ISERROR(TTEST(Calculations!BP126:BY126,Calculations!BZ126:CI126,2,2)),"N/A",TTEST(Calculations!BP126:BY126,Calculations!BZ126:CI126,2,2)))</f>
        <v>2.7891271984358479E-6</v>
      </c>
      <c r="J121" s="70">
        <f t="shared" si="11"/>
        <v>76.786339953132185</v>
      </c>
      <c r="K121" s="85" t="str">
        <f>IF(AND('Test Sample Data'!N121&gt;=35,'Control Sample Data'!N121&gt;=35),"Type 3",IF(AND('Test Sample Data'!N121&gt;=30,'Control Sample Data'!N121&gt;=30, OR(I121&gt;=0.05, I121="N/A")),"Type 2",IF(OR(AND('Test Sample Data'!N121&gt;=30,'Control Sample Data'!N121&lt;=30), AND('Test Sample Data'!N121&lt;=30,'Control Sample Data'!N121&gt;=30)),"Type 1","OKAY")))</f>
        <v>OKAY</v>
      </c>
    </row>
    <row r="122" spans="1:11">
      <c r="A122" s="167"/>
      <c r="B122" s="84" t="str">
        <f>'Gene Table'!D126</f>
        <v>NM_024608</v>
      </c>
      <c r="C122" s="72" t="s">
        <v>1769</v>
      </c>
      <c r="D122" s="70">
        <f>Calculations!BN127</f>
        <v>10.367222222222219</v>
      </c>
      <c r="E122" s="70">
        <f>Calculations!BO127</f>
        <v>3.8333333333333335</v>
      </c>
      <c r="F122" s="71">
        <f t="shared" si="8"/>
        <v>7.5710330042055851E-4</v>
      </c>
      <c r="G122" s="71">
        <f t="shared" si="9"/>
        <v>7.01538780193358E-2</v>
      </c>
      <c r="H122" s="70">
        <f t="shared" si="10"/>
        <v>1.0792037757511934E-2</v>
      </c>
      <c r="I122" s="86">
        <f>IF(OR(COUNT(Calculations!BP127:BY127)&lt;3,COUNT(Calculations!BZ127:CI127)&lt;3),"N/A", IF(ISERROR(TTEST(Calculations!BP127:BY127,Calculations!BZ127:CI127,2,2)),"N/A",TTEST(Calculations!BP127:BY127,Calculations!BZ127:CI127,2,2)))</f>
        <v>5.2268366812767582E-4</v>
      </c>
      <c r="J122" s="70">
        <f t="shared" si="11"/>
        <v>-92.660906352364947</v>
      </c>
      <c r="K122" s="85" t="str">
        <f>IF(AND('Test Sample Data'!N122&gt;=35,'Control Sample Data'!N122&gt;=35),"Type 3",IF(AND('Test Sample Data'!N122&gt;=30,'Control Sample Data'!N122&gt;=30, OR(I122&gt;=0.05, I122="N/A")),"Type 2",IF(OR(AND('Test Sample Data'!N122&gt;=30,'Control Sample Data'!N122&lt;=30), AND('Test Sample Data'!N122&lt;=30,'Control Sample Data'!N122&gt;=30)),"Type 1","OKAY")))</f>
        <v>Type 1</v>
      </c>
    </row>
    <row r="123" spans="1:11">
      <c r="A123" s="167"/>
      <c r="B123" s="84" t="str">
        <f>'Gene Table'!D127</f>
        <v>NM_024596</v>
      </c>
      <c r="C123" s="72" t="s">
        <v>1770</v>
      </c>
      <c r="D123" s="70">
        <f>Calculations!BN128</f>
        <v>10.263888888888888</v>
      </c>
      <c r="E123" s="70">
        <f>Calculations!BO128</f>
        <v>10.836666666666666</v>
      </c>
      <c r="F123" s="71">
        <f t="shared" si="8"/>
        <v>8.1332022529638211E-4</v>
      </c>
      <c r="G123" s="71">
        <f t="shared" si="9"/>
        <v>5.4681230666345682E-4</v>
      </c>
      <c r="H123" s="70">
        <f t="shared" si="10"/>
        <v>1.4873846389067304</v>
      </c>
      <c r="I123" s="86">
        <f>IF(OR(COUNT(Calculations!BP128:BY128)&lt;3,COUNT(Calculations!BZ128:CI128)&lt;3),"N/A", IF(ISERROR(TTEST(Calculations!BP128:BY128,Calculations!BZ128:CI128,2,2)),"N/A",TTEST(Calculations!BP128:BY128,Calculations!BZ128:CI128,2,2)))</f>
        <v>0.19810700652824836</v>
      </c>
      <c r="J123" s="70">
        <f t="shared" si="11"/>
        <v>1.4873846389067304</v>
      </c>
      <c r="K123" s="85" t="str">
        <f>IF(AND('Test Sample Data'!N123&gt;=35,'Control Sample Data'!N123&gt;=35),"Type 3",IF(AND('Test Sample Data'!N123&gt;=30,'Control Sample Data'!N123&gt;=30, OR(I123&gt;=0.05, I123="N/A")),"Type 2",IF(OR(AND('Test Sample Data'!N123&gt;=30,'Control Sample Data'!N123&lt;=30), AND('Test Sample Data'!N123&lt;=30,'Control Sample Data'!N123&gt;=30)),"Type 1","OKAY")))</f>
        <v>Type 1</v>
      </c>
    </row>
    <row r="124" spans="1:11">
      <c r="A124" s="167"/>
      <c r="B124" s="84" t="str">
        <f>'Gene Table'!D128</f>
        <v>NM_004639</v>
      </c>
      <c r="C124" s="72" t="s">
        <v>1771</v>
      </c>
      <c r="D124" s="70">
        <f>Calculations!BN129</f>
        <v>5.3372222222222225</v>
      </c>
      <c r="E124" s="70">
        <f>Calculations!BO129</f>
        <v>10.836666666666666</v>
      </c>
      <c r="F124" s="71">
        <f t="shared" si="8"/>
        <v>2.4736372804554381E-2</v>
      </c>
      <c r="G124" s="71">
        <f t="shared" si="9"/>
        <v>5.4681230666345682E-4</v>
      </c>
      <c r="H124" s="70">
        <f t="shared" si="10"/>
        <v>45.2374105394426</v>
      </c>
      <c r="I124" s="86">
        <f>IF(OR(COUNT(Calculations!BP129:BY129)&lt;3,COUNT(Calculations!BZ129:CI129)&lt;3),"N/A", IF(ISERROR(TTEST(Calculations!BP129:BY129,Calculations!BZ129:CI129,2,2)),"N/A",TTEST(Calculations!BP129:BY129,Calculations!BZ129:CI129,2,2)))</f>
        <v>1.9016715701150713E-4</v>
      </c>
      <c r="J124" s="70">
        <f t="shared" si="11"/>
        <v>45.2374105394426</v>
      </c>
      <c r="K124" s="85" t="str">
        <f>IF(AND('Test Sample Data'!N124&gt;=35,'Control Sample Data'!N124&gt;=35),"Type 3",IF(AND('Test Sample Data'!N124&gt;=30,'Control Sample Data'!N124&gt;=30, OR(I124&gt;=0.05, I124="N/A")),"Type 2",IF(OR(AND('Test Sample Data'!N124&gt;=30,'Control Sample Data'!N124&lt;=30), AND('Test Sample Data'!N124&lt;=30,'Control Sample Data'!N124&gt;=30)),"Type 1","OKAY")))</f>
        <v>OKAY</v>
      </c>
    </row>
    <row r="125" spans="1:11">
      <c r="A125" s="167"/>
      <c r="B125" s="84" t="str">
        <f>'Gene Table'!D129</f>
        <v>NM_001080124</v>
      </c>
      <c r="C125" s="72" t="s">
        <v>1773</v>
      </c>
      <c r="D125" s="70">
        <f>Calculations!BN130</f>
        <v>0.107222222222223</v>
      </c>
      <c r="E125" s="70">
        <f>Calculations!BO130</f>
        <v>3.9833333333333329</v>
      </c>
      <c r="F125" s="71">
        <f t="shared" si="8"/>
        <v>0.92837384135713108</v>
      </c>
      <c r="G125" s="71">
        <f t="shared" si="9"/>
        <v>6.3226215018870185E-2</v>
      </c>
      <c r="H125" s="70">
        <f t="shared" si="10"/>
        <v>14.683368932966385</v>
      </c>
      <c r="I125" s="86">
        <f>IF(OR(COUNT(Calculations!BP130:BY130)&lt;3,COUNT(Calculations!BZ130:CI130)&lt;3),"N/A", IF(ISERROR(TTEST(Calculations!BP130:BY130,Calculations!BZ130:CI130,2,2)),"N/A",TTEST(Calculations!BP130:BY130,Calculations!BZ130:CI130,2,2)))</f>
        <v>8.8576309622918649E-7</v>
      </c>
      <c r="J125" s="70">
        <f t="shared" si="11"/>
        <v>14.683368932966385</v>
      </c>
      <c r="K125" s="85" t="str">
        <f>IF(AND('Test Sample Data'!N125&gt;=35,'Control Sample Data'!N125&gt;=35),"Type 3",IF(AND('Test Sample Data'!N125&gt;=30,'Control Sample Data'!N125&gt;=30, OR(I125&gt;=0.05, I125="N/A")),"Type 2",IF(OR(AND('Test Sample Data'!N125&gt;=30,'Control Sample Data'!N125&lt;=30), AND('Test Sample Data'!N125&lt;=30,'Control Sample Data'!N125&gt;=30)),"Type 1","OKAY")))</f>
        <v>Type 1</v>
      </c>
    </row>
    <row r="126" spans="1:11">
      <c r="A126" s="167"/>
      <c r="B126" s="84" t="str">
        <f>'Gene Table'!D130</f>
        <v>NM_021141</v>
      </c>
      <c r="C126" s="72" t="s">
        <v>1774</v>
      </c>
      <c r="D126" s="70">
        <f>Calculations!BN131</f>
        <v>0.6738888888888882</v>
      </c>
      <c r="E126" s="70">
        <f>Calculations!BO131</f>
        <v>3.4266666666666645</v>
      </c>
      <c r="F126" s="71">
        <f t="shared" si="8"/>
        <v>0.62681478335027951</v>
      </c>
      <c r="G126" s="71">
        <f t="shared" si="9"/>
        <v>9.2997344619152281E-2</v>
      </c>
      <c r="H126" s="70">
        <f t="shared" si="10"/>
        <v>6.7401363546157693</v>
      </c>
      <c r="I126" s="86">
        <f>IF(OR(COUNT(Calculations!BP131:BY131)&lt;3,COUNT(Calculations!BZ131:CI131)&lt;3),"N/A", IF(ISERROR(TTEST(Calculations!BP131:BY131,Calculations!BZ131:CI131,2,2)),"N/A",TTEST(Calculations!BP131:BY131,Calculations!BZ131:CI131,2,2)))</f>
        <v>7.2425583838103607E-5</v>
      </c>
      <c r="J126" s="70">
        <f t="shared" si="11"/>
        <v>6.7401363546157693</v>
      </c>
      <c r="K126" s="85" t="str">
        <f>IF(AND('Test Sample Data'!N126&gt;=35,'Control Sample Data'!N126&gt;=35),"Type 3",IF(AND('Test Sample Data'!N126&gt;=30,'Control Sample Data'!N126&gt;=30, OR(I126&gt;=0.05, I126="N/A")),"Type 2",IF(OR(AND('Test Sample Data'!N126&gt;=30,'Control Sample Data'!N126&lt;=30), AND('Test Sample Data'!N126&lt;=30,'Control Sample Data'!N126&gt;=30)),"Type 1","OKAY")))</f>
        <v>Type 1</v>
      </c>
    </row>
    <row r="127" spans="1:11">
      <c r="A127" s="167"/>
      <c r="B127" s="84" t="str">
        <f>'Gene Table'!D131</f>
        <v>NM_003401</v>
      </c>
      <c r="C127" s="72" t="s">
        <v>1775</v>
      </c>
      <c r="D127" s="70">
        <f>Calculations!BN132</f>
        <v>0.88055555555555642</v>
      </c>
      <c r="E127" s="70">
        <f>Calculations!BO132</f>
        <v>2.9533333333333331</v>
      </c>
      <c r="F127" s="71">
        <f t="shared" si="8"/>
        <v>0.5431582306547349</v>
      </c>
      <c r="G127" s="71">
        <f t="shared" si="9"/>
        <v>0.12910946439367343</v>
      </c>
      <c r="H127" s="70">
        <f t="shared" si="10"/>
        <v>4.2069590576146059</v>
      </c>
      <c r="I127" s="86">
        <f>IF(OR(COUNT(Calculations!BP132:BY132)&lt;3,COUNT(Calculations!BZ132:CI132)&lt;3),"N/A", IF(ISERROR(TTEST(Calculations!BP132:BY132,Calculations!BZ132:CI132,2,2)),"N/A",TTEST(Calculations!BP132:BY132,Calculations!BZ132:CI132,2,2)))</f>
        <v>3.8750916615024766E-6</v>
      </c>
      <c r="J127" s="70">
        <f t="shared" si="11"/>
        <v>4.2069590576146059</v>
      </c>
      <c r="K127" s="85" t="str">
        <f>IF(AND('Test Sample Data'!N127&gt;=35,'Control Sample Data'!N127&gt;=35),"Type 3",IF(AND('Test Sample Data'!N127&gt;=30,'Control Sample Data'!N127&gt;=30, OR(I127&gt;=0.05, I127="N/A")),"Type 2",IF(OR(AND('Test Sample Data'!N127&gt;=30,'Control Sample Data'!N127&lt;=30), AND('Test Sample Data'!N127&lt;=30,'Control Sample Data'!N127&gt;=30)),"Type 1","OKAY")))</f>
        <v>OKAY</v>
      </c>
    </row>
    <row r="128" spans="1:11">
      <c r="A128" s="167"/>
      <c r="B128" s="84" t="str">
        <f>'Gene Table'!D132</f>
        <v>NM_001017415</v>
      </c>
      <c r="C128" s="72" t="s">
        <v>1776</v>
      </c>
      <c r="D128" s="70">
        <f>Calculations!BN133</f>
        <v>1.8572222222222219</v>
      </c>
      <c r="E128" s="70">
        <f>Calculations!BO133</f>
        <v>5.333333333333333</v>
      </c>
      <c r="F128" s="71">
        <f t="shared" si="8"/>
        <v>0.27600719438107718</v>
      </c>
      <c r="G128" s="71">
        <f t="shared" si="9"/>
        <v>2.4803141437003125E-2</v>
      </c>
      <c r="H128" s="70">
        <f t="shared" si="10"/>
        <v>11.12791277194064</v>
      </c>
      <c r="I128" s="86">
        <f>IF(OR(COUNT(Calculations!BP133:BY133)&lt;3,COUNT(Calculations!BZ133:CI133)&lt;3),"N/A", IF(ISERROR(TTEST(Calculations!BP133:BY133,Calculations!BZ133:CI133,2,2)),"N/A",TTEST(Calculations!BP133:BY133,Calculations!BZ133:CI133,2,2)))</f>
        <v>7.4650466453173293E-7</v>
      </c>
      <c r="J128" s="70">
        <f t="shared" si="11"/>
        <v>11.12791277194064</v>
      </c>
      <c r="K128" s="85" t="str">
        <f>IF(AND('Test Sample Data'!N128&gt;=35,'Control Sample Data'!N128&gt;=35),"Type 3",IF(AND('Test Sample Data'!N128&gt;=30,'Control Sample Data'!N128&gt;=30, OR(I128&gt;=0.05, I128="N/A")),"Type 2",IF(OR(AND('Test Sample Data'!N128&gt;=30,'Control Sample Data'!N128&lt;=30), AND('Test Sample Data'!N128&lt;=30,'Control Sample Data'!N128&gt;=30)),"Type 1","OKAY")))</f>
        <v>Type 1</v>
      </c>
    </row>
    <row r="129" spans="1:11">
      <c r="A129" s="167"/>
      <c r="B129" s="84" t="str">
        <f>'Gene Table'!D133</f>
        <v>NM_000373</v>
      </c>
      <c r="C129" s="72" t="s">
        <v>1777</v>
      </c>
      <c r="D129" s="70">
        <f>Calculations!BN134</f>
        <v>3.5705555555555555</v>
      </c>
      <c r="E129" s="70">
        <f>Calculations!BO134</f>
        <v>2.723333333333334</v>
      </c>
      <c r="F129" s="71">
        <f t="shared" si="8"/>
        <v>8.4169680103488922E-2</v>
      </c>
      <c r="G129" s="71">
        <f t="shared" si="9"/>
        <v>0.15142409211750893</v>
      </c>
      <c r="H129" s="70">
        <f t="shared" si="10"/>
        <v>0.55585395247521852</v>
      </c>
      <c r="I129" s="86">
        <f>IF(OR(COUNT(Calculations!BP134:BY134)&lt;3,COUNT(Calculations!BZ134:CI134)&lt;3),"N/A", IF(ISERROR(TTEST(Calculations!BP134:BY134,Calculations!BZ134:CI134,2,2)),"N/A",TTEST(Calculations!BP134:BY134,Calculations!BZ134:CI134,2,2)))</f>
        <v>2.311037043173599E-3</v>
      </c>
      <c r="J129" s="70">
        <f t="shared" si="11"/>
        <v>-1.7990337129870146</v>
      </c>
      <c r="K129" s="85" t="str">
        <f>IF(AND('Test Sample Data'!N129&gt;=35,'Control Sample Data'!N129&gt;=35),"Type 3",IF(AND('Test Sample Data'!N129&gt;=30,'Control Sample Data'!N129&gt;=30, OR(I129&gt;=0.05, I129="N/A")),"Type 2",IF(OR(AND('Test Sample Data'!N129&gt;=30,'Control Sample Data'!N129&lt;=30), AND('Test Sample Data'!N129&lt;=30,'Control Sample Data'!N129&gt;=30)),"Type 1","OKAY")))</f>
        <v>OKAY</v>
      </c>
    </row>
    <row r="130" spans="1:11">
      <c r="A130" s="167"/>
      <c r="B130" s="84" t="str">
        <f>'Gene Table'!D134</f>
        <v>NM_001074</v>
      </c>
      <c r="C130" s="72" t="s">
        <v>1778</v>
      </c>
      <c r="D130" s="70">
        <f>Calculations!BN135</f>
        <v>0.58388888888888724</v>
      </c>
      <c r="E130" s="70">
        <f>Calculations!BO135</f>
        <v>6.1966666666666654</v>
      </c>
      <c r="F130" s="71">
        <f t="shared" si="8"/>
        <v>0.66716296531900077</v>
      </c>
      <c r="G130" s="71">
        <f t="shared" si="9"/>
        <v>1.3633816994387871E-2</v>
      </c>
      <c r="H130" s="70">
        <f t="shared" si="10"/>
        <v>48.934422810107179</v>
      </c>
      <c r="I130" s="86">
        <f>IF(OR(COUNT(Calculations!BP135:BY135)&lt;3,COUNT(Calculations!BZ135:CI135)&lt;3),"N/A", IF(ISERROR(TTEST(Calculations!BP135:BY135,Calculations!BZ135:CI135,2,2)),"N/A",TTEST(Calculations!BP135:BY135,Calculations!BZ135:CI135,2,2)))</f>
        <v>3.0678807438248151E-8</v>
      </c>
      <c r="J130" s="70">
        <f t="shared" si="11"/>
        <v>48.934422810107179</v>
      </c>
      <c r="K130" s="85" t="str">
        <f>IF(AND('Test Sample Data'!N130&gt;=35,'Control Sample Data'!N130&gt;=35),"Type 3",IF(AND('Test Sample Data'!N130&gt;=30,'Control Sample Data'!N130&gt;=30, OR(I130&gt;=0.05, I130="N/A")),"Type 2",IF(OR(AND('Test Sample Data'!N130&gt;=30,'Control Sample Data'!N130&lt;=30), AND('Test Sample Data'!N130&lt;=30,'Control Sample Data'!N130&gt;=30)),"Type 1","OKAY")))</f>
        <v>OKAY</v>
      </c>
    </row>
    <row r="131" spans="1:11" ht="12" customHeight="1">
      <c r="A131" s="167"/>
      <c r="B131" s="84" t="str">
        <f>'Gene Table'!D135</f>
        <v>NM_182729</v>
      </c>
      <c r="C131" s="72" t="s">
        <v>1779</v>
      </c>
      <c r="D131" s="70">
        <f>Calculations!BN136</f>
        <v>-1.3161111111111115</v>
      </c>
      <c r="E131" s="70">
        <f>Calculations!BO136</f>
        <v>2.2333333333333329</v>
      </c>
      <c r="F131" s="71">
        <f t="shared" si="8"/>
        <v>2.4899402294966158</v>
      </c>
      <c r="G131" s="71">
        <f t="shared" si="9"/>
        <v>0.21266679023771401</v>
      </c>
      <c r="H131" s="70">
        <f t="shared" si="10"/>
        <v>11.708176094224294</v>
      </c>
      <c r="I131" s="86">
        <f>IF(OR(COUNT(Calculations!BP136:BY136)&lt;3,COUNT(Calculations!BZ136:CI136)&lt;3),"N/A", IF(ISERROR(TTEST(Calculations!BP136:BY136,Calculations!BZ136:CI136,2,2)),"N/A",TTEST(Calculations!BP136:BY136,Calculations!BZ136:CI136,2,2)))</f>
        <v>4.779453952452953E-6</v>
      </c>
      <c r="J131" s="70">
        <f t="shared" si="11"/>
        <v>11.708176094224294</v>
      </c>
      <c r="K131" s="85" t="str">
        <f>IF(AND('Test Sample Data'!N131&gt;=35,'Control Sample Data'!N131&gt;=35),"Type 3",IF(AND('Test Sample Data'!N131&gt;=30,'Control Sample Data'!N131&gt;=30, OR(I131&gt;=0.05, I131="N/A")),"Type 2",IF(OR(AND('Test Sample Data'!N131&gt;=30,'Control Sample Data'!N131&lt;=30), AND('Test Sample Data'!N131&lt;=30,'Control Sample Data'!N131&gt;=30)),"Type 1","OKAY")))</f>
        <v>OKAY</v>
      </c>
    </row>
    <row r="132" spans="1:11">
      <c r="A132" s="167"/>
      <c r="B132" s="84" t="str">
        <f>'Gene Table'!D136</f>
        <v>NM_000355</v>
      </c>
      <c r="C132" s="72" t="s">
        <v>1780</v>
      </c>
      <c r="D132" s="70">
        <f>Calculations!BN137</f>
        <v>6.3905555555555553</v>
      </c>
      <c r="E132" s="70">
        <f>Calculations!BO137</f>
        <v>1.0566666666666673</v>
      </c>
      <c r="F132" s="71">
        <f t="shared" si="8"/>
        <v>1.1919309277468133E-2</v>
      </c>
      <c r="G132" s="71">
        <f t="shared" si="9"/>
        <v>0.48074152624132638</v>
      </c>
      <c r="H132" s="70">
        <f t="shared" si="10"/>
        <v>2.4793592038239661E-2</v>
      </c>
      <c r="I132" s="86">
        <f>IF(OR(COUNT(Calculations!BP137:BY137)&lt;3,COUNT(Calculations!BZ137:CI137)&lt;3),"N/A", IF(ISERROR(TTEST(Calculations!BP137:BY137,Calculations!BZ137:CI137,2,2)),"N/A",TTEST(Calculations!BP137:BY137,Calculations!BZ137:CI137,2,2)))</f>
        <v>8.8944839554620943E-4</v>
      </c>
      <c r="J132" s="70">
        <f t="shared" si="11"/>
        <v>-40.333002110290423</v>
      </c>
      <c r="K132" s="85" t="str">
        <f>IF(AND('Test Sample Data'!N132&gt;=35,'Control Sample Data'!N132&gt;=35),"Type 3",IF(AND('Test Sample Data'!N132&gt;=30,'Control Sample Data'!N132&gt;=30, OR(I132&gt;=0.05, I132="N/A")),"Type 2",IF(OR(AND('Test Sample Data'!N132&gt;=30,'Control Sample Data'!N132&lt;=30), AND('Test Sample Data'!N132&lt;=30,'Control Sample Data'!N132&gt;=30)),"Type 1","OKAY")))</f>
        <v>OKAY</v>
      </c>
    </row>
    <row r="133" spans="1:11">
      <c r="A133" s="167"/>
      <c r="B133" s="84" t="str">
        <f>'Gene Table'!D137</f>
        <v>NM_000636</v>
      </c>
      <c r="C133" s="72" t="s">
        <v>1781</v>
      </c>
      <c r="D133" s="70">
        <f>Calculations!BN138</f>
        <v>1.6338888888888878</v>
      </c>
      <c r="E133" s="70">
        <f>Calculations!BO138</f>
        <v>8.3166666666666682</v>
      </c>
      <c r="F133" s="71">
        <f t="shared" si="8"/>
        <v>0.32221847275742471</v>
      </c>
      <c r="G133" s="71">
        <f t="shared" si="9"/>
        <v>3.1364175072788126E-3</v>
      </c>
      <c r="H133" s="70">
        <f t="shared" si="10"/>
        <v>102.7345600544695</v>
      </c>
      <c r="I133" s="86">
        <f>IF(OR(COUNT(Calculations!BP138:BY138)&lt;3,COUNT(Calculations!BZ138:CI138)&lt;3),"N/A", IF(ISERROR(TTEST(Calculations!BP138:BY138,Calculations!BZ138:CI138,2,2)),"N/A",TTEST(Calculations!BP138:BY138,Calculations!BZ138:CI138,2,2)))</f>
        <v>9.2453889080458888E-8</v>
      </c>
      <c r="J133" s="70">
        <f t="shared" si="11"/>
        <v>102.7345600544695</v>
      </c>
      <c r="K133" s="85" t="str">
        <f>IF(AND('Test Sample Data'!N133&gt;=35,'Control Sample Data'!N133&gt;=35),"Type 3",IF(AND('Test Sample Data'!N133&gt;=30,'Control Sample Data'!N133&gt;=30, OR(I133&gt;=0.05, I133="N/A")),"Type 2",IF(OR(AND('Test Sample Data'!N133&gt;=30,'Control Sample Data'!N133&lt;=30), AND('Test Sample Data'!N133&lt;=30,'Control Sample Data'!N133&gt;=30)),"Type 1","OKAY")))</f>
        <v>OKAY</v>
      </c>
    </row>
    <row r="134" spans="1:11">
      <c r="A134" s="167"/>
      <c r="B134" s="84" t="str">
        <f>'Gene Table'!D138</f>
        <v>NM_194255</v>
      </c>
      <c r="C134" s="72" t="s">
        <v>1782</v>
      </c>
      <c r="D134" s="70">
        <f>Calculations!BN139</f>
        <v>1.7572222222222216</v>
      </c>
      <c r="E134" s="70">
        <f>Calculations!BO139</f>
        <v>2.086666666666666</v>
      </c>
      <c r="F134" s="71">
        <f t="shared" si="8"/>
        <v>0.29581718640673488</v>
      </c>
      <c r="G134" s="71">
        <f t="shared" si="9"/>
        <v>0.23542400434683686</v>
      </c>
      <c r="H134" s="70">
        <f t="shared" si="10"/>
        <v>1.25652941477847</v>
      </c>
      <c r="I134" s="86">
        <f>IF(OR(COUNT(Calculations!BP139:BY139)&lt;3,COUNT(Calculations!BZ139:CI139)&lt;3),"N/A", IF(ISERROR(TTEST(Calculations!BP139:BY139,Calculations!BZ139:CI139,2,2)),"N/A",TTEST(Calculations!BP139:BY139,Calculations!BZ139:CI139,2,2)))</f>
        <v>0.10862573412290152</v>
      </c>
      <c r="J134" s="70">
        <f t="shared" si="11"/>
        <v>1.25652941477847</v>
      </c>
      <c r="K134" s="85" t="str">
        <f>IF(AND('Test Sample Data'!N134&gt;=35,'Control Sample Data'!N134&gt;=35),"Type 3",IF(AND('Test Sample Data'!N134&gt;=30,'Control Sample Data'!N134&gt;=30, OR(I134&gt;=0.05, I134="N/A")),"Type 2",IF(OR(AND('Test Sample Data'!N134&gt;=30,'Control Sample Data'!N134&lt;=30), AND('Test Sample Data'!N134&lt;=30,'Control Sample Data'!N134&gt;=30)),"Type 1","OKAY")))</f>
        <v>Type 1</v>
      </c>
    </row>
    <row r="135" spans="1:11">
      <c r="A135" s="167"/>
      <c r="B135" s="84" t="str">
        <f>'Gene Table'!D139</f>
        <v>NM_000452</v>
      </c>
      <c r="C135" s="72" t="s">
        <v>1783</v>
      </c>
      <c r="D135" s="70">
        <f>Calculations!BN140</f>
        <v>1.9205555555555556</v>
      </c>
      <c r="E135" s="70">
        <f>Calculations!BO140</f>
        <v>1.6600000000000001</v>
      </c>
      <c r="F135" s="71">
        <f t="shared" si="8"/>
        <v>0.26415277013701577</v>
      </c>
      <c r="G135" s="71">
        <f t="shared" si="9"/>
        <v>0.31643914849256999</v>
      </c>
      <c r="H135" s="70">
        <f t="shared" si="10"/>
        <v>0.83476640420557224</v>
      </c>
      <c r="I135" s="86">
        <f>IF(OR(COUNT(Calculations!BP140:BY140)&lt;3,COUNT(Calculations!BZ140:CI140)&lt;3),"N/A", IF(ISERROR(TTEST(Calculations!BP140:BY140,Calculations!BZ140:CI140,2,2)),"N/A",TTEST(Calculations!BP140:BY140,Calculations!BZ140:CI140,2,2)))</f>
        <v>0.13778334957666188</v>
      </c>
      <c r="J135" s="70">
        <f t="shared" si="11"/>
        <v>-1.1979399206316608</v>
      </c>
      <c r="K135" s="85" t="str">
        <f>IF(AND('Test Sample Data'!N135&gt;=35,'Control Sample Data'!N135&gt;=35),"Type 3",IF(AND('Test Sample Data'!N135&gt;=30,'Control Sample Data'!N135&gt;=30, OR(I135&gt;=0.05, I135="N/A")),"Type 2",IF(OR(AND('Test Sample Data'!N135&gt;=30,'Control Sample Data'!N135&lt;=30), AND('Test Sample Data'!N135&lt;=30,'Control Sample Data'!N135&gt;=30)),"Type 1","OKAY")))</f>
        <v>OKAY</v>
      </c>
    </row>
    <row r="136" spans="1:11">
      <c r="A136" s="167"/>
      <c r="B136" s="84" t="str">
        <f>'Gene Table'!D140</f>
        <v>NM_022362</v>
      </c>
      <c r="C136" s="72" t="s">
        <v>1784</v>
      </c>
      <c r="D136" s="70">
        <f>Calculations!BN141</f>
        <v>1.5205555555555545</v>
      </c>
      <c r="E136" s="70">
        <f>Calculations!BO141</f>
        <v>3.2666666666666671</v>
      </c>
      <c r="F136" s="71">
        <f t="shared" si="8"/>
        <v>0.3485516698483665</v>
      </c>
      <c r="G136" s="71">
        <f t="shared" si="9"/>
        <v>0.10390473701784846</v>
      </c>
      <c r="H136" s="70">
        <f t="shared" si="10"/>
        <v>3.3545310815665053</v>
      </c>
      <c r="I136" s="86">
        <f>IF(OR(COUNT(Calculations!BP141:BY141)&lt;3,COUNT(Calculations!BZ141:CI141)&lt;3),"N/A", IF(ISERROR(TTEST(Calculations!BP141:BY141,Calculations!BZ141:CI141,2,2)),"N/A",TTEST(Calculations!BP141:BY141,Calculations!BZ141:CI141,2,2)))</f>
        <v>1.3409839559391541E-5</v>
      </c>
      <c r="J136" s="70">
        <f t="shared" si="11"/>
        <v>3.3545310815665053</v>
      </c>
      <c r="K136" s="85" t="str">
        <f>IF(AND('Test Sample Data'!N136&gt;=35,'Control Sample Data'!N136&gt;=35),"Type 3",IF(AND('Test Sample Data'!N136&gt;=30,'Control Sample Data'!N136&gt;=30, OR(I136&gt;=0.05, I136="N/A")),"Type 2",IF(OR(AND('Test Sample Data'!N136&gt;=30,'Control Sample Data'!N136&lt;=30), AND('Test Sample Data'!N136&lt;=30,'Control Sample Data'!N136&gt;=30)),"Type 1","OKAY")))</f>
        <v>OKAY</v>
      </c>
    </row>
    <row r="137" spans="1:11" ht="13.5" customHeight="1">
      <c r="A137" s="167"/>
      <c r="B137" s="84" t="str">
        <f>'Gene Table'!D141</f>
        <v>NM_005410</v>
      </c>
      <c r="C137" s="72" t="s">
        <v>1785</v>
      </c>
      <c r="D137" s="70">
        <f>Calculations!BN142</f>
        <v>0.44055555555555515</v>
      </c>
      <c r="E137" s="70">
        <f>Calculations!BO142</f>
        <v>1.1633333333333329</v>
      </c>
      <c r="F137" s="71">
        <f t="shared" si="8"/>
        <v>0.73685080619503474</v>
      </c>
      <c r="G137" s="71">
        <f t="shared" si="9"/>
        <v>0.4464797555301912</v>
      </c>
      <c r="H137" s="70">
        <f t="shared" si="10"/>
        <v>1.650356588553562</v>
      </c>
      <c r="I137" s="86">
        <f>IF(OR(COUNT(Calculations!BP142:BY142)&lt;3,COUNT(Calculations!BZ142:CI142)&lt;3),"N/A", IF(ISERROR(TTEST(Calculations!BP142:BY142,Calculations!BZ142:CI142,2,2)),"N/A",TTEST(Calculations!BP142:BY142,Calculations!BZ142:CI142,2,2)))</f>
        <v>4.5745497538790727E-3</v>
      </c>
      <c r="J137" s="70">
        <f t="shared" si="11"/>
        <v>1.650356588553562</v>
      </c>
      <c r="K137" s="85" t="str">
        <f>IF(AND('Test Sample Data'!N137&gt;=35,'Control Sample Data'!N137&gt;=35),"Type 3",IF(AND('Test Sample Data'!N137&gt;=30,'Control Sample Data'!N137&gt;=30, OR(I137&gt;=0.05, I137="N/A")),"Type 2",IF(OR(AND('Test Sample Data'!N137&gt;=30,'Control Sample Data'!N137&lt;=30), AND('Test Sample Data'!N137&lt;=30,'Control Sample Data'!N137&gt;=30)),"Type 1","OKAY")))</f>
        <v>Type 1</v>
      </c>
    </row>
    <row r="138" spans="1:11">
      <c r="A138" s="167"/>
      <c r="B138" s="84" t="str">
        <f>'Gene Table'!D142</f>
        <v>NM_022162</v>
      </c>
      <c r="C138" s="72" t="s">
        <v>1786</v>
      </c>
      <c r="D138" s="70">
        <f>Calculations!BN143</f>
        <v>0.95722222222222209</v>
      </c>
      <c r="E138" s="70">
        <f>Calculations!BO143</f>
        <v>2.35</v>
      </c>
      <c r="F138" s="71">
        <f t="shared" si="8"/>
        <v>0.51504763651811503</v>
      </c>
      <c r="G138" s="71">
        <f t="shared" si="9"/>
        <v>0.19614602447418766</v>
      </c>
      <c r="H138" s="70">
        <f t="shared" si="10"/>
        <v>2.6258377547993281</v>
      </c>
      <c r="I138" s="86">
        <f>IF(OR(COUNT(Calculations!BP143:BY143)&lt;3,COUNT(Calculations!BZ143:CI143)&lt;3),"N/A", IF(ISERROR(TTEST(Calculations!BP143:BY143,Calculations!BZ143:CI143,2,2)),"N/A",TTEST(Calculations!BP143:BY143,Calculations!BZ143:CI143,2,2)))</f>
        <v>2.3449361239047967E-4</v>
      </c>
      <c r="J138" s="70">
        <f t="shared" si="11"/>
        <v>2.6258377547993281</v>
      </c>
      <c r="K138" s="85" t="str">
        <f>IF(AND('Test Sample Data'!N138&gt;=35,'Control Sample Data'!N138&gt;=35),"Type 3",IF(AND('Test Sample Data'!N138&gt;=30,'Control Sample Data'!N138&gt;=30, OR(I138&gt;=0.05, I138="N/A")),"Type 2",IF(OR(AND('Test Sample Data'!N138&gt;=30,'Control Sample Data'!N138&lt;=30), AND('Test Sample Data'!N138&lt;=30,'Control Sample Data'!N138&gt;=30)),"Type 1","OKAY")))</f>
        <v>OKAY</v>
      </c>
    </row>
    <row r="139" spans="1:11">
      <c r="A139" s="167"/>
      <c r="B139" s="84" t="str">
        <f>'Gene Table'!D143</f>
        <v>NM_000450</v>
      </c>
      <c r="C139" s="72" t="s">
        <v>1787</v>
      </c>
      <c r="D139" s="70">
        <f>Calculations!BN144</f>
        <v>-0.24944444444444613</v>
      </c>
      <c r="E139" s="70">
        <f>Calculations!BO144</f>
        <v>3.9499999999999993</v>
      </c>
      <c r="F139" s="71">
        <f t="shared" si="8"/>
        <v>1.1887492611868107</v>
      </c>
      <c r="G139" s="71">
        <f t="shared" si="9"/>
        <v>6.4704057740086127E-2</v>
      </c>
      <c r="H139" s="70">
        <f t="shared" si="10"/>
        <v>18.372097557806555</v>
      </c>
      <c r="I139" s="86">
        <f>IF(OR(COUNT(Calculations!BP144:BY144)&lt;3,COUNT(Calculations!BZ144:CI144)&lt;3),"N/A", IF(ISERROR(TTEST(Calculations!BP144:BY144,Calculations!BZ144:CI144,2,2)),"N/A",TTEST(Calculations!BP144:BY144,Calculations!BZ144:CI144,2,2)))</f>
        <v>3.1571073227151502E-6</v>
      </c>
      <c r="J139" s="70">
        <f t="shared" si="11"/>
        <v>18.372097557806555</v>
      </c>
      <c r="K139" s="85" t="str">
        <f>IF(AND('Test Sample Data'!N139&gt;=35,'Control Sample Data'!N139&gt;=35),"Type 3",IF(AND('Test Sample Data'!N139&gt;=30,'Control Sample Data'!N139&gt;=30, OR(I139&gt;=0.05, I139="N/A")),"Type 2",IF(OR(AND('Test Sample Data'!N139&gt;=30,'Control Sample Data'!N139&lt;=30), AND('Test Sample Data'!N139&lt;=30,'Control Sample Data'!N139&gt;=30)),"Type 1","OKAY")))</f>
        <v>OKAY</v>
      </c>
    </row>
    <row r="140" spans="1:11">
      <c r="A140" s="167"/>
      <c r="B140" s="84" t="str">
        <f>'Gene Table'!D144</f>
        <v>NM_002957</v>
      </c>
      <c r="C140" s="72" t="s">
        <v>1788</v>
      </c>
      <c r="D140" s="70">
        <f>Calculations!BN145</f>
        <v>-7.6111111111111754E-2</v>
      </c>
      <c r="E140" s="70">
        <f>Calculations!BO145</f>
        <v>7.09</v>
      </c>
      <c r="F140" s="71">
        <f t="shared" si="8"/>
        <v>1.0541726086945675</v>
      </c>
      <c r="G140" s="71">
        <f t="shared" si="9"/>
        <v>7.3400214782344706E-3</v>
      </c>
      <c r="H140" s="70">
        <f t="shared" si="10"/>
        <v>143.61982615725705</v>
      </c>
      <c r="I140" s="86">
        <f>IF(OR(COUNT(Calculations!BP145:BY145)&lt;3,COUNT(Calculations!BZ145:CI145)&lt;3),"N/A", IF(ISERROR(TTEST(Calculations!BP145:BY145,Calculations!BZ145:CI145,2,2)),"N/A",TTEST(Calculations!BP145:BY145,Calculations!BZ145:CI145,2,2)))</f>
        <v>2.9388342191674174E-5</v>
      </c>
      <c r="J140" s="70">
        <f t="shared" si="11"/>
        <v>143.61982615725705</v>
      </c>
      <c r="K140" s="85" t="str">
        <f>IF(AND('Test Sample Data'!N140&gt;=35,'Control Sample Data'!N140&gt;=35),"Type 3",IF(AND('Test Sample Data'!N140&gt;=30,'Control Sample Data'!N140&gt;=30, OR(I140&gt;=0.05, I140="N/A")),"Type 2",IF(OR(AND('Test Sample Data'!N140&gt;=30,'Control Sample Data'!N140&lt;=30), AND('Test Sample Data'!N140&lt;=30,'Control Sample Data'!N140&gt;=30)),"Type 1","OKAY")))</f>
        <v>OKAY</v>
      </c>
    </row>
    <row r="141" spans="1:11">
      <c r="A141" s="167"/>
      <c r="B141" s="84" t="str">
        <f>'Gene Table'!D145</f>
        <v>NM_002894</v>
      </c>
      <c r="C141" s="72" t="s">
        <v>1789</v>
      </c>
      <c r="D141" s="70">
        <f>Calculations!BN146</f>
        <v>2.6072222222222208</v>
      </c>
      <c r="E141" s="70">
        <f>Calculations!BO146</f>
        <v>1.1699999999999993</v>
      </c>
      <c r="F141" s="71">
        <f t="shared" si="8"/>
        <v>0.16411485967495815</v>
      </c>
      <c r="G141" s="71">
        <f t="shared" si="9"/>
        <v>0.44442134058328536</v>
      </c>
      <c r="H141" s="70">
        <f t="shared" si="10"/>
        <v>0.36927763068164976</v>
      </c>
      <c r="I141" s="86">
        <f>IF(OR(COUNT(Calculations!BP146:BY146)&lt;3,COUNT(Calculations!BZ146:CI146)&lt;3),"N/A", IF(ISERROR(TTEST(Calculations!BP146:BY146,Calculations!BZ146:CI146,2,2)),"N/A",TTEST(Calculations!BP146:BY146,Calculations!BZ146:CI146,2,2)))</f>
        <v>1.9387405043608359E-3</v>
      </c>
      <c r="J141" s="70">
        <f t="shared" si="11"/>
        <v>-2.7079896449565588</v>
      </c>
      <c r="K141" s="85" t="str">
        <f>IF(AND('Test Sample Data'!N141&gt;=35,'Control Sample Data'!N141&gt;=35),"Type 3",IF(AND('Test Sample Data'!N141&gt;=30,'Control Sample Data'!N141&gt;=30, OR(I141&gt;=0.05, I141="N/A")),"Type 2",IF(OR(AND('Test Sample Data'!N141&gt;=30,'Control Sample Data'!N141&lt;=30), AND('Test Sample Data'!N141&lt;=30,'Control Sample Data'!N141&gt;=30)),"Type 1","OKAY")))</f>
        <v>OKAY</v>
      </c>
    </row>
    <row r="142" spans="1:11">
      <c r="A142" s="167"/>
      <c r="B142" s="84" t="str">
        <f>'Gene Table'!D146</f>
        <v>NM_002890</v>
      </c>
      <c r="C142" s="72" t="s">
        <v>1790</v>
      </c>
      <c r="D142" s="70">
        <f>Calculations!BN147</f>
        <v>1.617222222222221</v>
      </c>
      <c r="E142" s="70">
        <f>Calculations!BO147</f>
        <v>5.05</v>
      </c>
      <c r="F142" s="71">
        <f t="shared" si="8"/>
        <v>0.32596247106580628</v>
      </c>
      <c r="G142" s="71">
        <f t="shared" si="9"/>
        <v>3.0185510278901435E-2</v>
      </c>
      <c r="H142" s="70">
        <f t="shared" si="10"/>
        <v>10.798640409058848</v>
      </c>
      <c r="I142" s="86">
        <f>IF(OR(COUNT(Calculations!BP147:BY147)&lt;3,COUNT(Calculations!BZ147:CI147)&lt;3),"N/A", IF(ISERROR(TTEST(Calculations!BP147:BY147,Calculations!BZ147:CI147,2,2)),"N/A",TTEST(Calculations!BP147:BY147,Calculations!BZ147:CI147,2,2)))</f>
        <v>9.8604493003342042E-7</v>
      </c>
      <c r="J142" s="70">
        <f t="shared" si="11"/>
        <v>10.798640409058848</v>
      </c>
      <c r="K142" s="85" t="str">
        <f>IF(AND('Test Sample Data'!N142&gt;=35,'Control Sample Data'!N142&gt;=35),"Type 3",IF(AND('Test Sample Data'!N142&gt;=30,'Control Sample Data'!N142&gt;=30, OR(I142&gt;=0.05, I142="N/A")),"Type 2",IF(OR(AND('Test Sample Data'!N142&gt;=30,'Control Sample Data'!N142&lt;=30), AND('Test Sample Data'!N142&lt;=30,'Control Sample Data'!N142&gt;=30)),"Type 1","OKAY")))</f>
        <v>OKAY</v>
      </c>
    </row>
    <row r="143" spans="1:11">
      <c r="A143" s="167"/>
      <c r="B143" s="84" t="str">
        <f>'Gene Table'!D147</f>
        <v>NM_000958</v>
      </c>
      <c r="C143" s="72" t="s">
        <v>1791</v>
      </c>
      <c r="D143" s="70">
        <f>Calculations!BN148</f>
        <v>0.53388888888888764</v>
      </c>
      <c r="E143" s="70">
        <f>Calculations!BO148</f>
        <v>3.5</v>
      </c>
      <c r="F143" s="71">
        <f t="shared" si="8"/>
        <v>0.69069041648076268</v>
      </c>
      <c r="G143" s="71">
        <f t="shared" si="9"/>
        <v>8.8388347648318447E-2</v>
      </c>
      <c r="H143" s="70">
        <f t="shared" si="10"/>
        <v>7.8142700351057277</v>
      </c>
      <c r="I143" s="86">
        <f>IF(OR(COUNT(Calculations!BP148:BY148)&lt;3,COUNT(Calculations!BZ148:CI148)&lt;3),"N/A", IF(ISERROR(TTEST(Calculations!BP148:BY148,Calculations!BZ148:CI148,2,2)),"N/A",TTEST(Calculations!BP148:BY148,Calculations!BZ148:CI148,2,2)))</f>
        <v>7.6461068936612509E-7</v>
      </c>
      <c r="J143" s="70">
        <f t="shared" si="11"/>
        <v>7.8142700351057277</v>
      </c>
      <c r="K143" s="85" t="str">
        <f>IF(AND('Test Sample Data'!N143&gt;=35,'Control Sample Data'!N143&gt;=35),"Type 3",IF(AND('Test Sample Data'!N143&gt;=30,'Control Sample Data'!N143&gt;=30, OR(I143&gt;=0.05, I143="N/A")),"Type 2",IF(OR(AND('Test Sample Data'!N143&gt;=30,'Control Sample Data'!N143&lt;=30), AND('Test Sample Data'!N143&lt;=30,'Control Sample Data'!N143&gt;=30)),"Type 1","OKAY")))</f>
        <v>OKAY</v>
      </c>
    </row>
    <row r="144" spans="1:11">
      <c r="A144" s="167"/>
      <c r="B144" s="84" t="str">
        <f>'Gene Table'!D148</f>
        <v>NM_000956</v>
      </c>
      <c r="C144" s="72" t="s">
        <v>1792</v>
      </c>
      <c r="D144" s="70">
        <f>Calculations!BN149</f>
        <v>4.1272222222222217</v>
      </c>
      <c r="E144" s="70">
        <f>Calculations!BO149</f>
        <v>3.34</v>
      </c>
      <c r="F144" s="71">
        <f t="shared" si="8"/>
        <v>5.7224540271408324E-2</v>
      </c>
      <c r="G144" s="71">
        <f t="shared" si="9"/>
        <v>9.8755163982922139E-2</v>
      </c>
      <c r="H144" s="70">
        <f t="shared" si="10"/>
        <v>0.57945871348362343</v>
      </c>
      <c r="I144" s="86">
        <f>IF(OR(COUNT(Calculations!BP149:BY149)&lt;3,COUNT(Calculations!BZ149:CI149)&lt;3),"N/A", IF(ISERROR(TTEST(Calculations!BP149:BY149,Calculations!BZ149:CI149,2,2)),"N/A",TTEST(Calculations!BP149:BY149,Calculations!BZ149:CI149,2,2)))</f>
        <v>8.5620910511165441E-3</v>
      </c>
      <c r="J144" s="70">
        <f t="shared" si="11"/>
        <v>-1.7257484903249485</v>
      </c>
      <c r="K144" s="85" t="str">
        <f>IF(AND('Test Sample Data'!N144&gt;=35,'Control Sample Data'!N144&gt;=35),"Type 3",IF(AND('Test Sample Data'!N144&gt;=30,'Control Sample Data'!N144&gt;=30, OR(I144&gt;=0.05, I144="N/A")),"Type 2",IF(OR(AND('Test Sample Data'!N144&gt;=30,'Control Sample Data'!N144&lt;=30), AND('Test Sample Data'!N144&lt;=30,'Control Sample Data'!N144&gt;=30)),"Type 1","OKAY")))</f>
        <v>Type 1</v>
      </c>
    </row>
    <row r="145" spans="1:11">
      <c r="A145" s="167"/>
      <c r="B145" s="84" t="str">
        <f>'Gene Table'!D149</f>
        <v>NM_000264</v>
      </c>
      <c r="C145" s="72" t="s">
        <v>1793</v>
      </c>
      <c r="D145" s="70">
        <f>Calculations!BN150</f>
        <v>2.5972222222222214</v>
      </c>
      <c r="E145" s="70">
        <f>Calculations!BO150</f>
        <v>4.4633333333333338</v>
      </c>
      <c r="F145" s="71">
        <f t="shared" si="8"/>
        <v>0.16525636879647865</v>
      </c>
      <c r="G145" s="71">
        <f t="shared" si="9"/>
        <v>4.5331781419242975E-2</v>
      </c>
      <c r="H145" s="70">
        <f t="shared" si="10"/>
        <v>3.6454858737655664</v>
      </c>
      <c r="I145" s="86">
        <f>IF(OR(COUNT(Calculations!BP150:BY150)&lt;3,COUNT(Calculations!BZ150:CI150)&lt;3),"N/A", IF(ISERROR(TTEST(Calculations!BP150:BY150,Calculations!BZ150:CI150,2,2)),"N/A",TTEST(Calculations!BP150:BY150,Calculations!BZ150:CI150,2,2)))</f>
        <v>7.156830693854945E-5</v>
      </c>
      <c r="J145" s="70">
        <f t="shared" si="11"/>
        <v>3.6454858737655664</v>
      </c>
      <c r="K145" s="85" t="str">
        <f>IF(AND('Test Sample Data'!N145&gt;=35,'Control Sample Data'!N145&gt;=35),"Type 3",IF(AND('Test Sample Data'!N145&gt;=30,'Control Sample Data'!N145&gt;=30, OR(I145&gt;=0.05, I145="N/A")),"Type 2",IF(OR(AND('Test Sample Data'!N145&gt;=30,'Control Sample Data'!N145&lt;=30), AND('Test Sample Data'!N145&lt;=30,'Control Sample Data'!N145&gt;=30)),"Type 1","OKAY")))</f>
        <v>OKAY</v>
      </c>
    </row>
    <row r="146" spans="1:11">
      <c r="A146" s="167"/>
      <c r="B146" s="84" t="str">
        <f>'Gene Table'!D150</f>
        <v>NM_002734</v>
      </c>
      <c r="C146" s="72" t="s">
        <v>1794</v>
      </c>
      <c r="D146" s="70">
        <f>Calculations!BN151</f>
        <v>0.90722222222222249</v>
      </c>
      <c r="E146" s="70">
        <f>Calculations!BO151</f>
        <v>2.84</v>
      </c>
      <c r="F146" s="71">
        <f t="shared" si="8"/>
        <v>0.53321075219460767</v>
      </c>
      <c r="G146" s="71">
        <f t="shared" si="9"/>
        <v>0.13966089225902753</v>
      </c>
      <c r="H146" s="70">
        <f t="shared" si="10"/>
        <v>3.8178959304202893</v>
      </c>
      <c r="I146" s="86">
        <f>IF(OR(COUNT(Calculations!BP151:BY151)&lt;3,COUNT(Calculations!BZ151:CI151)&lt;3),"N/A", IF(ISERROR(TTEST(Calculations!BP151:BY151,Calculations!BZ151:CI151,2,2)),"N/A",TTEST(Calculations!BP151:BY151,Calculations!BZ151:CI151,2,2)))</f>
        <v>9.3086742662535872E-6</v>
      </c>
      <c r="J146" s="70">
        <f t="shared" si="11"/>
        <v>3.8178959304202893</v>
      </c>
      <c r="K146" s="85" t="str">
        <f>IF(AND('Test Sample Data'!N146&gt;=35,'Control Sample Data'!N146&gt;=35),"Type 3",IF(AND('Test Sample Data'!N146&gt;=30,'Control Sample Data'!N146&gt;=30, OR(I146&gt;=0.05, I146="N/A")),"Type 2",IF(OR(AND('Test Sample Data'!N146&gt;=30,'Control Sample Data'!N146&lt;=30), AND('Test Sample Data'!N146&lt;=30,'Control Sample Data'!N146&gt;=30)),"Type 1","OKAY")))</f>
        <v>OKAY</v>
      </c>
    </row>
    <row r="147" spans="1:11">
      <c r="A147" s="167"/>
      <c r="B147" s="84" t="str">
        <f>'Gene Table'!D151</f>
        <v>NM_018272</v>
      </c>
      <c r="C147" s="72" t="s">
        <v>1795</v>
      </c>
      <c r="D147" s="70">
        <f>Calculations!BN152</f>
        <v>2.013888888888888</v>
      </c>
      <c r="E147" s="70">
        <f>Calculations!BO152</f>
        <v>2.9366666666666661</v>
      </c>
      <c r="F147" s="71">
        <f t="shared" si="8"/>
        <v>0.2476047868667067</v>
      </c>
      <c r="G147" s="71">
        <f t="shared" si="9"/>
        <v>0.13060964410760886</v>
      </c>
      <c r="H147" s="70">
        <f t="shared" si="10"/>
        <v>1.8957618984299958</v>
      </c>
      <c r="I147" s="86">
        <f>IF(OR(COUNT(Calculations!BP152:BY152)&lt;3,COUNT(Calculations!BZ152:CI152)&lt;3),"N/A", IF(ISERROR(TTEST(Calculations!BP152:BY152,Calculations!BZ152:CI152,2,2)),"N/A",TTEST(Calculations!BP152:BY152,Calculations!BZ152:CI152,2,2)))</f>
        <v>3.9078489085311316E-3</v>
      </c>
      <c r="J147" s="70">
        <f t="shared" si="11"/>
        <v>1.8957618984299958</v>
      </c>
      <c r="K147" s="85" t="str">
        <f>IF(AND('Test Sample Data'!N147&gt;=35,'Control Sample Data'!N147&gt;=35),"Type 3",IF(AND('Test Sample Data'!N147&gt;=30,'Control Sample Data'!N147&gt;=30, OR(I147&gt;=0.05, I147="N/A")),"Type 2",IF(OR(AND('Test Sample Data'!N147&gt;=30,'Control Sample Data'!N147&lt;=30), AND('Test Sample Data'!N147&lt;=30,'Control Sample Data'!N147&gt;=30)),"Type 1","OKAY")))</f>
        <v>OKAY</v>
      </c>
    </row>
    <row r="148" spans="1:11">
      <c r="A148" s="167"/>
      <c r="B148" s="84" t="str">
        <f>'Gene Table'!D152</f>
        <v>NM_018248</v>
      </c>
      <c r="C148" s="72" t="s">
        <v>1796</v>
      </c>
      <c r="D148" s="70">
        <f>Calculations!BN153</f>
        <v>-0.16611111111111163</v>
      </c>
      <c r="E148" s="70">
        <f>Calculations!BO153</f>
        <v>3.0466666666666655</v>
      </c>
      <c r="F148" s="71">
        <f t="shared" si="8"/>
        <v>1.1220298918535712</v>
      </c>
      <c r="G148" s="71">
        <f t="shared" si="9"/>
        <v>0.12102133699786047</v>
      </c>
      <c r="H148" s="70">
        <f t="shared" si="10"/>
        <v>9.271339415737966</v>
      </c>
      <c r="I148" s="86">
        <f>IF(OR(COUNT(Calculations!BP153:BY153)&lt;3,COUNT(Calculations!BZ153:CI153)&lt;3),"N/A", IF(ISERROR(TTEST(Calculations!BP153:BY153,Calculations!BZ153:CI153,2,2)),"N/A",TTEST(Calculations!BP153:BY153,Calculations!BZ153:CI153,2,2)))</f>
        <v>4.1569067573249538E-4</v>
      </c>
      <c r="J148" s="70">
        <f t="shared" si="11"/>
        <v>9.271339415737966</v>
      </c>
      <c r="K148" s="85" t="str">
        <f>IF(AND('Test Sample Data'!N148&gt;=35,'Control Sample Data'!N148&gt;=35),"Type 3",IF(AND('Test Sample Data'!N148&gt;=30,'Control Sample Data'!N148&gt;=30, OR(I148&gt;=0.05, I148="N/A")),"Type 2",IF(OR(AND('Test Sample Data'!N148&gt;=30,'Control Sample Data'!N148&lt;=30), AND('Test Sample Data'!N148&lt;=30,'Control Sample Data'!N148&gt;=30)),"Type 1","OKAY")))</f>
        <v>OKAY</v>
      </c>
    </row>
    <row r="149" spans="1:11">
      <c r="A149" s="167"/>
      <c r="B149" s="84" t="str">
        <f>'Gene Table'!D153</f>
        <v>NM_017672</v>
      </c>
      <c r="C149" s="72" t="s">
        <v>1797</v>
      </c>
      <c r="D149" s="70">
        <f>Calculations!BN154</f>
        <v>3.9638888888888886</v>
      </c>
      <c r="E149" s="70">
        <f>Calculations!BO154</f>
        <v>1.7266666666666655</v>
      </c>
      <c r="F149" s="71">
        <f t="shared" si="8"/>
        <v>6.4084137704580407E-2</v>
      </c>
      <c r="G149" s="71">
        <f t="shared" si="9"/>
        <v>0.30214926408669224</v>
      </c>
      <c r="H149" s="70">
        <f t="shared" si="10"/>
        <v>0.2120943034506067</v>
      </c>
      <c r="I149" s="86">
        <f>IF(OR(COUNT(Calculations!BP154:BY154)&lt;3,COUNT(Calculations!BZ154:CI154)&lt;3),"N/A", IF(ISERROR(TTEST(Calculations!BP154:BY154,Calculations!BZ154:CI154,2,2)),"N/A",TTEST(Calculations!BP154:BY154,Calculations!BZ154:CI154,2,2)))</f>
        <v>1.1680010563406311E-3</v>
      </c>
      <c r="J149" s="70">
        <f t="shared" si="11"/>
        <v>-4.7148838216340101</v>
      </c>
      <c r="K149" s="85" t="str">
        <f>IF(AND('Test Sample Data'!N149&gt;=35,'Control Sample Data'!N149&gt;=35),"Type 3",IF(AND('Test Sample Data'!N149&gt;=30,'Control Sample Data'!N149&gt;=30, OR(I149&gt;=0.05, I149="N/A")),"Type 2",IF(OR(AND('Test Sample Data'!N149&gt;=30,'Control Sample Data'!N149&lt;=30), AND('Test Sample Data'!N149&lt;=30,'Control Sample Data'!N149&gt;=30)),"Type 1","OKAY")))</f>
        <v>OKAY</v>
      </c>
    </row>
    <row r="150" spans="1:11">
      <c r="A150" s="167"/>
      <c r="B150" s="84" t="str">
        <f>'Gene Table'!D154</f>
        <v>NM_019093</v>
      </c>
      <c r="C150" s="72" t="s">
        <v>1798</v>
      </c>
      <c r="D150" s="70">
        <f>Calculations!BN155</f>
        <v>4.3772222222222217</v>
      </c>
      <c r="E150" s="70">
        <f>Calculations!BO155</f>
        <v>2.5499999999999994</v>
      </c>
      <c r="F150" s="71">
        <f t="shared" si="8"/>
        <v>4.8119910778769079E-2</v>
      </c>
      <c r="G150" s="71">
        <f t="shared" si="9"/>
        <v>0.17075503209429951</v>
      </c>
      <c r="H150" s="70">
        <f t="shared" si="10"/>
        <v>0.28180669224550198</v>
      </c>
      <c r="I150" s="86">
        <f>IF(OR(COUNT(Calculations!BP155:BY155)&lt;3,COUNT(Calculations!BZ155:CI155)&lt;3),"N/A", IF(ISERROR(TTEST(Calculations!BP155:BY155,Calculations!BZ155:CI155,2,2)),"N/A",TTEST(Calculations!BP155:BY155,Calculations!BZ155:CI155,2,2)))</f>
        <v>4.7994594240674329E-3</v>
      </c>
      <c r="J150" s="70">
        <f t="shared" si="11"/>
        <v>-3.5485317684678277</v>
      </c>
      <c r="K150" s="85" t="str">
        <f>IF(AND('Test Sample Data'!N150&gt;=35,'Control Sample Data'!N150&gt;=35),"Type 3",IF(AND('Test Sample Data'!N150&gt;=30,'Control Sample Data'!N150&gt;=30, OR(I150&gt;=0.05, I150="N/A")),"Type 2",IF(OR(AND('Test Sample Data'!N150&gt;=30,'Control Sample Data'!N150&lt;=30), AND('Test Sample Data'!N150&lt;=30,'Control Sample Data'!N150&gt;=30)),"Type 1","OKAY")))</f>
        <v>OKAY</v>
      </c>
    </row>
    <row r="151" spans="1:11">
      <c r="A151" s="167"/>
      <c r="B151" s="84" t="str">
        <f>'Gene Table'!D155</f>
        <v>NM_007120</v>
      </c>
      <c r="C151" s="72" t="s">
        <v>1799</v>
      </c>
      <c r="D151" s="70">
        <f>Calculations!BN156</f>
        <v>4.4705555555555554</v>
      </c>
      <c r="E151" s="70">
        <f>Calculations!BO156</f>
        <v>3.4266666666666672</v>
      </c>
      <c r="F151" s="71">
        <f t="shared" ref="F151:F186" si="12">2^-D151</f>
        <v>4.5105414742544231E-2</v>
      </c>
      <c r="G151" s="71">
        <f t="shared" ref="G151:G186" si="13">2^-E151</f>
        <v>9.2997344619152114E-2</v>
      </c>
      <c r="H151" s="70">
        <f t="shared" ref="H151:H186" si="14">F151/G151</f>
        <v>0.48501830807387486</v>
      </c>
      <c r="I151" s="86">
        <f>IF(OR(COUNT(Calculations!BP156:BY156)&lt;3,COUNT(Calculations!BZ156:CI156)&lt;3),"N/A", IF(ISERROR(TTEST(Calculations!BP156:BY156,Calculations!BZ156:CI156,2,2)),"N/A",TTEST(Calculations!BP156:BY156,Calculations!BZ156:CI156,2,2)))</f>
        <v>6.100938405926425E-4</v>
      </c>
      <c r="J151" s="70">
        <f t="shared" ref="J151:J186" si="15">IF(H151&gt;1,H151,-1/H151)</f>
        <v>-2.0617778408638681</v>
      </c>
      <c r="K151" s="85" t="str">
        <f>IF(AND('Test Sample Data'!N151&gt;=35,'Control Sample Data'!N151&gt;=35),"Type 3",IF(AND('Test Sample Data'!N151&gt;=30,'Control Sample Data'!N151&gt;=30, OR(I151&gt;=0.05, I151="N/A")),"Type 2",IF(OR(AND('Test Sample Data'!N151&gt;=30,'Control Sample Data'!N151&lt;=30), AND('Test Sample Data'!N151&lt;=30,'Control Sample Data'!N151&gt;=30)),"Type 1","OKAY")))</f>
        <v>OKAY</v>
      </c>
    </row>
    <row r="152" spans="1:11">
      <c r="A152" s="167"/>
      <c r="B152" s="84" t="str">
        <f>'Gene Table'!D156</f>
        <v>NM_001184</v>
      </c>
      <c r="C152" s="72" t="s">
        <v>1800</v>
      </c>
      <c r="D152" s="70">
        <f>Calculations!BN157</f>
        <v>1.9638888888888886</v>
      </c>
      <c r="E152" s="70">
        <f>Calculations!BO157</f>
        <v>5.3966666666666656</v>
      </c>
      <c r="F152" s="71">
        <f t="shared" si="12"/>
        <v>0.25633655081832157</v>
      </c>
      <c r="G152" s="71">
        <f t="shared" si="13"/>
        <v>2.3737854128681252E-2</v>
      </c>
      <c r="H152" s="70">
        <f t="shared" si="14"/>
        <v>10.798640409058839</v>
      </c>
      <c r="I152" s="86">
        <f>IF(OR(COUNT(Calculations!BP157:BY157)&lt;3,COUNT(Calculations!BZ157:CI157)&lt;3),"N/A", IF(ISERROR(TTEST(Calculations!BP157:BY157,Calculations!BZ157:CI157,2,2)),"N/A",TTEST(Calculations!BP157:BY157,Calculations!BZ157:CI157,2,2)))</f>
        <v>1.7277020725400648E-7</v>
      </c>
      <c r="J152" s="70">
        <f t="shared" si="15"/>
        <v>10.798640409058839</v>
      </c>
      <c r="K152" s="85" t="str">
        <f>IF(AND('Test Sample Data'!N152&gt;=35,'Control Sample Data'!N152&gt;=35),"Type 3",IF(AND('Test Sample Data'!N152&gt;=30,'Control Sample Data'!N152&gt;=30, OR(I152&gt;=0.05, I152="N/A")),"Type 2",IF(OR(AND('Test Sample Data'!N152&gt;=30,'Control Sample Data'!N152&lt;=30), AND('Test Sample Data'!N152&lt;=30,'Control Sample Data'!N152&gt;=30)),"Type 1","OKAY")))</f>
        <v>OKAY</v>
      </c>
    </row>
    <row r="153" spans="1:11">
      <c r="A153" s="167"/>
      <c r="B153" s="84" t="str">
        <f>'Gene Table'!D157</f>
        <v>NM_205862</v>
      </c>
      <c r="C153" s="72" t="s">
        <v>1801</v>
      </c>
      <c r="D153" s="70">
        <f>Calculations!BN158</f>
        <v>1.780555555555555</v>
      </c>
      <c r="E153" s="70">
        <f>Calculations!BO158</f>
        <v>3.8533333333333339</v>
      </c>
      <c r="F153" s="71">
        <f t="shared" si="12"/>
        <v>0.29107128878695621</v>
      </c>
      <c r="G153" s="71">
        <f t="shared" si="13"/>
        <v>6.9188048849706779E-2</v>
      </c>
      <c r="H153" s="70">
        <f t="shared" si="14"/>
        <v>4.2069590576146121</v>
      </c>
      <c r="I153" s="86">
        <f>IF(OR(COUNT(Calculations!BP158:BY158)&lt;3,COUNT(Calculations!BZ158:CI158)&lt;3),"N/A", IF(ISERROR(TTEST(Calculations!BP158:BY158,Calculations!BZ158:CI158,2,2)),"N/A",TTEST(Calculations!BP158:BY158,Calculations!BZ158:CI158,2,2)))</f>
        <v>8.4932805137519003E-7</v>
      </c>
      <c r="J153" s="70">
        <f t="shared" si="15"/>
        <v>4.2069590576146121</v>
      </c>
      <c r="K153" s="85" t="str">
        <f>IF(AND('Test Sample Data'!N153&gt;=35,'Control Sample Data'!N153&gt;=35),"Type 3",IF(AND('Test Sample Data'!N153&gt;=30,'Control Sample Data'!N153&gt;=30, OR(I153&gt;=0.05, I153="N/A")),"Type 2",IF(OR(AND('Test Sample Data'!N153&gt;=30,'Control Sample Data'!N153&lt;=30), AND('Test Sample Data'!N153&lt;=30,'Control Sample Data'!N153&gt;=30)),"Type 1","OKAY")))</f>
        <v>OKAY</v>
      </c>
    </row>
    <row r="154" spans="1:11">
      <c r="A154" s="167"/>
      <c r="B154" s="84" t="str">
        <f>'Gene Table'!D158</f>
        <v>NM_019075</v>
      </c>
      <c r="C154" s="72" t="s">
        <v>1802</v>
      </c>
      <c r="D154" s="70">
        <f>Calculations!BN159</f>
        <v>2.0905555555555559</v>
      </c>
      <c r="E154" s="70">
        <f>Calculations!BO159</f>
        <v>4.5466666666666669</v>
      </c>
      <c r="F154" s="71">
        <f t="shared" si="12"/>
        <v>0.23479025644616175</v>
      </c>
      <c r="G154" s="71">
        <f t="shared" si="13"/>
        <v>4.2787504029724734E-2</v>
      </c>
      <c r="H154" s="70">
        <f t="shared" si="14"/>
        <v>5.4873557542186049</v>
      </c>
      <c r="I154" s="86">
        <f>IF(OR(COUNT(Calculations!BP159:BY159)&lt;3,COUNT(Calculations!BZ159:CI159)&lt;3),"N/A", IF(ISERROR(TTEST(Calculations!BP159:BY159,Calculations!BZ159:CI159,2,2)),"N/A",TTEST(Calculations!BP159:BY159,Calculations!BZ159:CI159,2,2)))</f>
        <v>1.4469713710334204E-6</v>
      </c>
      <c r="J154" s="70">
        <f t="shared" si="15"/>
        <v>5.4873557542186049</v>
      </c>
      <c r="K154" s="85" t="str">
        <f>IF(AND('Test Sample Data'!N154&gt;=35,'Control Sample Data'!N154&gt;=35),"Type 3",IF(AND('Test Sample Data'!N154&gt;=30,'Control Sample Data'!N154&gt;=30, OR(I154&gt;=0.05, I154="N/A")),"Type 2",IF(OR(AND('Test Sample Data'!N154&gt;=30,'Control Sample Data'!N154&lt;=30), AND('Test Sample Data'!N154&lt;=30,'Control Sample Data'!N154&gt;=30)),"Type 1","OKAY")))</f>
        <v>OKAY</v>
      </c>
    </row>
    <row r="155" spans="1:11">
      <c r="A155" s="167"/>
      <c r="B155" s="84" t="str">
        <f>'Gene Table'!D159</f>
        <v>NM_017442</v>
      </c>
      <c r="C155" s="72" t="s">
        <v>1803</v>
      </c>
      <c r="D155" s="70">
        <f>Calculations!BN160</f>
        <v>-0.59277777777777863</v>
      </c>
      <c r="E155" s="70">
        <f>Calculations!BO160</f>
        <v>5.5166666666666657</v>
      </c>
      <c r="F155" s="71">
        <f t="shared" si="12"/>
        <v>1.5081477547135484</v>
      </c>
      <c r="G155" s="71">
        <f t="shared" si="13"/>
        <v>2.18432802215472E-2</v>
      </c>
      <c r="H155" s="70">
        <f t="shared" si="14"/>
        <v>69.044014425353723</v>
      </c>
      <c r="I155" s="86">
        <f>IF(OR(COUNT(Calculations!BP160:BY160)&lt;3,COUNT(Calculations!BZ160:CI160)&lt;3),"N/A", IF(ISERROR(TTEST(Calculations!BP160:BY160,Calculations!BZ160:CI160,2,2)),"N/A",TTEST(Calculations!BP160:BY160,Calculations!BZ160:CI160,2,2)))</f>
        <v>4.6639306315712191E-8</v>
      </c>
      <c r="J155" s="70">
        <f t="shared" si="15"/>
        <v>69.044014425353723</v>
      </c>
      <c r="K155" s="85" t="str">
        <f>IF(AND('Test Sample Data'!N155&gt;=35,'Control Sample Data'!N155&gt;=35),"Type 3",IF(AND('Test Sample Data'!N155&gt;=30,'Control Sample Data'!N155&gt;=30, OR(I155&gt;=0.05, I155="N/A")),"Type 2",IF(OR(AND('Test Sample Data'!N155&gt;=30,'Control Sample Data'!N155&lt;=30), AND('Test Sample Data'!N155&lt;=30,'Control Sample Data'!N155&gt;=30)),"Type 1","OKAY")))</f>
        <v>OKAY</v>
      </c>
    </row>
    <row r="156" spans="1:11">
      <c r="A156" s="167"/>
      <c r="B156" s="84" t="str">
        <f>'Gene Table'!D160</f>
        <v>NM_000534</v>
      </c>
      <c r="C156" s="72" t="s">
        <v>1804</v>
      </c>
      <c r="D156" s="70">
        <f>Calculations!BN161</f>
        <v>0.89388888888888707</v>
      </c>
      <c r="E156" s="70">
        <f>Calculations!BO161</f>
        <v>3.1933333333333316</v>
      </c>
      <c r="F156" s="71">
        <f t="shared" si="12"/>
        <v>0.53816150803276919</v>
      </c>
      <c r="G156" s="71">
        <f t="shared" si="13"/>
        <v>0.10932283375697965</v>
      </c>
      <c r="H156" s="70">
        <f t="shared" si="14"/>
        <v>4.9226816533962241</v>
      </c>
      <c r="I156" s="86">
        <f>IF(OR(COUNT(Calculations!BP161:BY161)&lt;3,COUNT(Calculations!BZ161:CI161)&lt;3),"N/A", IF(ISERROR(TTEST(Calculations!BP161:BY161,Calculations!BZ161:CI161,2,2)),"N/A",TTEST(Calculations!BP161:BY161,Calculations!BZ161:CI161,2,2)))</f>
        <v>1.3026839942935302E-5</v>
      </c>
      <c r="J156" s="70">
        <f t="shared" si="15"/>
        <v>4.9226816533962241</v>
      </c>
      <c r="K156" s="85" t="str">
        <f>IF(AND('Test Sample Data'!N156&gt;=35,'Control Sample Data'!N156&gt;=35),"Type 3",IF(AND('Test Sample Data'!N156&gt;=30,'Control Sample Data'!N156&gt;=30, OR(I156&gt;=0.05, I156="N/A")),"Type 2",IF(OR(AND('Test Sample Data'!N156&gt;=30,'Control Sample Data'!N156&lt;=30), AND('Test Sample Data'!N156&lt;=30,'Control Sample Data'!N156&gt;=30)),"Type 1","OKAY")))</f>
        <v>OKAY</v>
      </c>
    </row>
    <row r="157" spans="1:11">
      <c r="A157" s="167"/>
      <c r="B157" s="84" t="str">
        <f>'Gene Table'!D161</f>
        <v>NM_002613</v>
      </c>
      <c r="C157" s="72" t="s">
        <v>1805</v>
      </c>
      <c r="D157" s="70">
        <f>Calculations!BN162</f>
        <v>9.2005555555555549</v>
      </c>
      <c r="E157" s="70">
        <f>Calculations!BO162</f>
        <v>2.09</v>
      </c>
      <c r="F157" s="71">
        <f t="shared" si="12"/>
        <v>1.6996394427436911E-3</v>
      </c>
      <c r="G157" s="71">
        <f t="shared" si="13"/>
        <v>0.23488068730350298</v>
      </c>
      <c r="H157" s="70">
        <f t="shared" si="14"/>
        <v>7.2361821751121165E-3</v>
      </c>
      <c r="I157" s="86">
        <f>IF(OR(COUNT(Calculations!BP162:BY162)&lt;3,COUNT(Calculations!BZ162:CI162)&lt;3),"N/A", IF(ISERROR(TTEST(Calculations!BP162:BY162,Calculations!BZ162:CI162,2,2)),"N/A",TTEST(Calculations!BP162:BY162,Calculations!BZ162:CI162,2,2)))</f>
        <v>5.890905369222082E-4</v>
      </c>
      <c r="J157" s="70">
        <f t="shared" si="15"/>
        <v>-138.19442017910586</v>
      </c>
      <c r="K157" s="85" t="str">
        <f>IF(AND('Test Sample Data'!N157&gt;=35,'Control Sample Data'!N157&gt;=35),"Type 3",IF(AND('Test Sample Data'!N157&gt;=30,'Control Sample Data'!N157&gt;=30, OR(I157&gt;=0.05, I157="N/A")),"Type 2",IF(OR(AND('Test Sample Data'!N157&gt;=30,'Control Sample Data'!N157&lt;=30), AND('Test Sample Data'!N157&lt;=30,'Control Sample Data'!N157&gt;=30)),"Type 1","OKAY")))</f>
        <v>OKAY</v>
      </c>
    </row>
    <row r="158" spans="1:11">
      <c r="A158" s="167"/>
      <c r="B158" s="84" t="str">
        <f>'Gene Table'!D162</f>
        <v>NM_016341</v>
      </c>
      <c r="C158" s="72" t="s">
        <v>1806</v>
      </c>
      <c r="D158" s="70">
        <f>Calculations!BN163</f>
        <v>0.99388888888888849</v>
      </c>
      <c r="E158" s="70">
        <f>Calculations!BO163</f>
        <v>10.836666666666666</v>
      </c>
      <c r="F158" s="71">
        <f t="shared" si="12"/>
        <v>0.50212244176977383</v>
      </c>
      <c r="G158" s="71">
        <f t="shared" si="13"/>
        <v>5.4681230666345682E-4</v>
      </c>
      <c r="H158" s="70">
        <f t="shared" si="14"/>
        <v>918.2720206749334</v>
      </c>
      <c r="I158" s="86">
        <f>IF(OR(COUNT(Calculations!BP163:BY163)&lt;3,COUNT(Calculations!BZ163:CI163)&lt;3),"N/A", IF(ISERROR(TTEST(Calculations!BP163:BY163,Calculations!BZ163:CI163,2,2)),"N/A",TTEST(Calculations!BP163:BY163,Calculations!BZ163:CI163,2,2)))</f>
        <v>1.1582545805912679E-5</v>
      </c>
      <c r="J158" s="70">
        <f t="shared" si="15"/>
        <v>918.2720206749334</v>
      </c>
      <c r="K158" s="85" t="str">
        <f>IF(AND('Test Sample Data'!N158&gt;=35,'Control Sample Data'!N158&gt;=35),"Type 3",IF(AND('Test Sample Data'!N158&gt;=30,'Control Sample Data'!N158&gt;=30, OR(I158&gt;=0.05, I158="N/A")),"Type 2",IF(OR(AND('Test Sample Data'!N158&gt;=30,'Control Sample Data'!N158&lt;=30), AND('Test Sample Data'!N158&lt;=30,'Control Sample Data'!N158&gt;=30)),"Type 1","OKAY")))</f>
        <v>OKAY</v>
      </c>
    </row>
    <row r="159" spans="1:11">
      <c r="A159" s="167"/>
      <c r="B159" s="84" t="str">
        <f>'Gene Table'!D163</f>
        <v>NM_020529</v>
      </c>
      <c r="C159" s="72" t="s">
        <v>1807</v>
      </c>
      <c r="D159" s="70">
        <f>Calculations!BN164</f>
        <v>0.54055555555555534</v>
      </c>
      <c r="E159" s="70">
        <f>Calculations!BO164</f>
        <v>1.2433333333333323</v>
      </c>
      <c r="F159" s="71">
        <f t="shared" si="12"/>
        <v>0.68750611202046152</v>
      </c>
      <c r="G159" s="71">
        <f t="shared" si="13"/>
        <v>0.42239558682751221</v>
      </c>
      <c r="H159" s="70">
        <f t="shared" si="14"/>
        <v>1.6276356417076128</v>
      </c>
      <c r="I159" s="86">
        <f>IF(OR(COUNT(Calculations!BP164:BY164)&lt;3,COUNT(Calculations!BZ164:CI164)&lt;3),"N/A", IF(ISERROR(TTEST(Calculations!BP164:BY164,Calculations!BZ164:CI164,2,2)),"N/A",TTEST(Calculations!BP164:BY164,Calculations!BZ164:CI164,2,2)))</f>
        <v>5.8161037680224507E-3</v>
      </c>
      <c r="J159" s="70">
        <f t="shared" si="15"/>
        <v>1.6276356417076128</v>
      </c>
      <c r="K159" s="85" t="str">
        <f>IF(AND('Test Sample Data'!N159&gt;=35,'Control Sample Data'!N159&gt;=35),"Type 3",IF(AND('Test Sample Data'!N159&gt;=30,'Control Sample Data'!N159&gt;=30, OR(I159&gt;=0.05, I159="N/A")),"Type 2",IF(OR(AND('Test Sample Data'!N159&gt;=30,'Control Sample Data'!N159&lt;=30), AND('Test Sample Data'!N159&lt;=30,'Control Sample Data'!N159&gt;=30)),"Type 1","OKAY")))</f>
        <v>OKAY</v>
      </c>
    </row>
    <row r="160" spans="1:11">
      <c r="A160" s="167"/>
      <c r="B160" s="84" t="str">
        <f>'Gene Table'!D164</f>
        <v>NM_003998</v>
      </c>
      <c r="C160" s="72" t="s">
        <v>1808</v>
      </c>
      <c r="D160" s="70">
        <f>Calculations!BN165</f>
        <v>1.2138888888888897</v>
      </c>
      <c r="E160" s="70">
        <f>Calculations!BO165</f>
        <v>10.836666666666666</v>
      </c>
      <c r="F160" s="71">
        <f t="shared" si="12"/>
        <v>0.43110497336325609</v>
      </c>
      <c r="G160" s="71">
        <f t="shared" si="13"/>
        <v>5.4681230666345682E-4</v>
      </c>
      <c r="H160" s="70">
        <f t="shared" si="14"/>
        <v>788.39661819935156</v>
      </c>
      <c r="I160" s="86">
        <f>IF(OR(COUNT(Calculations!BP165:BY165)&lt;3,COUNT(Calculations!BZ165:CI165)&lt;3),"N/A", IF(ISERROR(TTEST(Calculations!BP165:BY165,Calculations!BZ165:CI165,2,2)),"N/A",TTEST(Calculations!BP165:BY165,Calculations!BZ165:CI165,2,2)))</f>
        <v>2.9055339888130671E-4</v>
      </c>
      <c r="J160" s="70">
        <f t="shared" si="15"/>
        <v>788.39661819935156</v>
      </c>
      <c r="K160" s="85" t="str">
        <f>IF(AND('Test Sample Data'!N160&gt;=35,'Control Sample Data'!N160&gt;=35),"Type 3",IF(AND('Test Sample Data'!N160&gt;=30,'Control Sample Data'!N160&gt;=30, OR(I160&gt;=0.05, I160="N/A")),"Type 2",IF(OR(AND('Test Sample Data'!N160&gt;=30,'Control Sample Data'!N160&lt;=30), AND('Test Sample Data'!N160&lt;=30,'Control Sample Data'!N160&gt;=30)),"Type 1","OKAY")))</f>
        <v>OKAY</v>
      </c>
    </row>
    <row r="161" spans="1:11">
      <c r="A161" s="167"/>
      <c r="B161" s="84" t="str">
        <f>'Gene Table'!D165</f>
        <v>NM_006164</v>
      </c>
      <c r="C161" s="72" t="s">
        <v>1809</v>
      </c>
      <c r="D161" s="70">
        <f>Calculations!BN166</f>
        <v>7.5872222222222208</v>
      </c>
      <c r="E161" s="70">
        <f>Calculations!BO166</f>
        <v>3.7099999999999995</v>
      </c>
      <c r="F161" s="71">
        <f t="shared" si="12"/>
        <v>5.2001818044323193E-3</v>
      </c>
      <c r="G161" s="71">
        <f t="shared" si="13"/>
        <v>7.6415017355754303E-2</v>
      </c>
      <c r="H161" s="70">
        <f t="shared" si="14"/>
        <v>6.8051830443518549E-2</v>
      </c>
      <c r="I161" s="86">
        <f>IF(OR(COUNT(Calculations!BP166:BY166)&lt;3,COUNT(Calculations!BZ166:CI166)&lt;3),"N/A", IF(ISERROR(TTEST(Calculations!BP166:BY166,Calculations!BZ166:CI166,2,2)),"N/A",TTEST(Calculations!BP166:BY166,Calculations!BZ166:CI166,2,2)))</f>
        <v>6.8028709130651531E-4</v>
      </c>
      <c r="J161" s="70">
        <f t="shared" si="15"/>
        <v>-14.694681884126203</v>
      </c>
      <c r="K161" s="85" t="str">
        <f>IF(AND('Test Sample Data'!N161&gt;=35,'Control Sample Data'!N161&gt;=35),"Type 3",IF(AND('Test Sample Data'!N161&gt;=30,'Control Sample Data'!N161&gt;=30, OR(I161&gt;=0.05, I161="N/A")),"Type 2",IF(OR(AND('Test Sample Data'!N161&gt;=30,'Control Sample Data'!N161&lt;=30), AND('Test Sample Data'!N161&lt;=30,'Control Sample Data'!N161&gt;=30)),"Type 1","OKAY")))</f>
        <v>Type 1</v>
      </c>
    </row>
    <row r="162" spans="1:11">
      <c r="A162" s="167"/>
      <c r="B162" s="84" t="str">
        <f>'Gene Table'!D166</f>
        <v>NM_002485</v>
      </c>
      <c r="C162" s="72" t="s">
        <v>1813</v>
      </c>
      <c r="D162" s="70">
        <f>Calculations!BN167</f>
        <v>3.1872222222222213</v>
      </c>
      <c r="E162" s="70">
        <f>Calculations!BO167</f>
        <v>4.7766666666666664</v>
      </c>
      <c r="F162" s="71">
        <f t="shared" si="12"/>
        <v>0.10978689645449129</v>
      </c>
      <c r="G162" s="71">
        <f t="shared" si="13"/>
        <v>3.6482118867405378E-2</v>
      </c>
      <c r="H162" s="70">
        <f t="shared" si="14"/>
        <v>3.0093344318490067</v>
      </c>
      <c r="I162" s="86">
        <f>IF(OR(COUNT(Calculations!BP167:BY167)&lt;3,COUNT(Calculations!BZ167:CI167)&lt;3),"N/A", IF(ISERROR(TTEST(Calculations!BP167:BY167,Calculations!BZ167:CI167,2,2)),"N/A",TTEST(Calculations!BP167:BY167,Calculations!BZ167:CI167,2,2)))</f>
        <v>1.0439827339086145E-4</v>
      </c>
      <c r="J162" s="70">
        <f t="shared" si="15"/>
        <v>3.0093344318490067</v>
      </c>
      <c r="K162" s="85" t="str">
        <f>IF(AND('Test Sample Data'!N162&gt;=35,'Control Sample Data'!N162&gt;=35),"Type 3",IF(AND('Test Sample Data'!N162&gt;=30,'Control Sample Data'!N162&gt;=30, OR(I162&gt;=0.05, I162="N/A")),"Type 2",IF(OR(AND('Test Sample Data'!N162&gt;=30,'Control Sample Data'!N162&lt;=30), AND('Test Sample Data'!N162&lt;=30,'Control Sample Data'!N162&gt;=30)),"Type 1","OKAY")))</f>
        <v>Type 1</v>
      </c>
    </row>
    <row r="163" spans="1:11">
      <c r="A163" s="167"/>
      <c r="B163" s="84" t="str">
        <f>'Gene Table'!D167</f>
        <v>NM_002454</v>
      </c>
      <c r="C163" s="72" t="s">
        <v>1814</v>
      </c>
      <c r="D163" s="70">
        <f>Calculations!BN168</f>
        <v>5.3972222222222221</v>
      </c>
      <c r="E163" s="70">
        <f>Calculations!BO168</f>
        <v>4.9933333333333323</v>
      </c>
      <c r="F163" s="71">
        <f t="shared" si="12"/>
        <v>2.3728714873662286E-2</v>
      </c>
      <c r="G163" s="71">
        <f t="shared" si="13"/>
        <v>3.1394739825064209E-2</v>
      </c>
      <c r="H163" s="70">
        <f t="shared" si="14"/>
        <v>0.75581817227605441</v>
      </c>
      <c r="I163" s="86">
        <f>IF(OR(COUNT(Calculations!BP168:BY168)&lt;3,COUNT(Calculations!BZ168:CI168)&lt;3),"N/A", IF(ISERROR(TTEST(Calculations!BP168:BY168,Calculations!BZ168:CI168,2,2)),"N/A",TTEST(Calculations!BP168:BY168,Calculations!BZ168:CI168,2,2)))</f>
        <v>8.3384591343986153E-2</v>
      </c>
      <c r="J163" s="70">
        <f t="shared" si="15"/>
        <v>-1.3230695379930093</v>
      </c>
      <c r="K163" s="85" t="str">
        <f>IF(AND('Test Sample Data'!N163&gt;=35,'Control Sample Data'!N163&gt;=35),"Type 3",IF(AND('Test Sample Data'!N163&gt;=30,'Control Sample Data'!N163&gt;=30, OR(I163&gt;=0.05, I163="N/A")),"Type 2",IF(OR(AND('Test Sample Data'!N163&gt;=30,'Control Sample Data'!N163&lt;=30), AND('Test Sample Data'!N163&lt;=30,'Control Sample Data'!N163&gt;=30)),"Type 1","OKAY")))</f>
        <v>OKAY</v>
      </c>
    </row>
    <row r="164" spans="1:11">
      <c r="A164" s="167"/>
      <c r="B164" s="84" t="str">
        <f>'Gene Table'!D168</f>
        <v>NM_019899</v>
      </c>
      <c r="C164" s="72" t="s">
        <v>1815</v>
      </c>
      <c r="D164" s="70">
        <f>Calculations!BN169</f>
        <v>7.6905555555555551</v>
      </c>
      <c r="E164" s="70">
        <f>Calculations!BO169</f>
        <v>6.6566666666666663</v>
      </c>
      <c r="F164" s="71">
        <f t="shared" si="12"/>
        <v>4.8407437617673001E-3</v>
      </c>
      <c r="G164" s="71">
        <f t="shared" si="13"/>
        <v>9.9115976080072742E-3</v>
      </c>
      <c r="H164" s="70">
        <f t="shared" si="14"/>
        <v>0.4883918771941077</v>
      </c>
      <c r="I164" s="86">
        <f>IF(OR(COUNT(Calculations!BP169:BY169)&lt;3,COUNT(Calculations!BZ169:CI169)&lt;3),"N/A", IF(ISERROR(TTEST(Calculations!BP169:BY169,Calculations!BZ169:CI169,2,2)),"N/A",TTEST(Calculations!BP169:BY169,Calculations!BZ169:CI169,2,2)))</f>
        <v>3.1248979801976315E-2</v>
      </c>
      <c r="J164" s="70">
        <f t="shared" si="15"/>
        <v>-2.0475361010202828</v>
      </c>
      <c r="K164" s="85" t="str">
        <f>IF(AND('Test Sample Data'!N164&gt;=35,'Control Sample Data'!N164&gt;=35),"Type 3",IF(AND('Test Sample Data'!N164&gt;=30,'Control Sample Data'!N164&gt;=30, OR(I164&gt;=0.05, I164="N/A")),"Type 2",IF(OR(AND('Test Sample Data'!N164&gt;=30,'Control Sample Data'!N164&lt;=30), AND('Test Sample Data'!N164&lt;=30,'Control Sample Data'!N164&gt;=30)),"Type 1","OKAY")))</f>
        <v>Type 1</v>
      </c>
    </row>
    <row r="165" spans="1:11">
      <c r="A165" s="167"/>
      <c r="B165" s="84" t="str">
        <f>'Gene Table'!D169</f>
        <v>NM_005590</v>
      </c>
      <c r="C165" s="72" t="s">
        <v>1816</v>
      </c>
      <c r="D165" s="70">
        <f>Calculations!BN170</f>
        <v>0.53055555555555378</v>
      </c>
      <c r="E165" s="70">
        <f>Calculations!BO170</f>
        <v>10.836666666666666</v>
      </c>
      <c r="F165" s="71">
        <f t="shared" si="12"/>
        <v>0.69228809519692069</v>
      </c>
      <c r="G165" s="71">
        <f t="shared" si="13"/>
        <v>5.4681230666345682E-4</v>
      </c>
      <c r="H165" s="70">
        <f t="shared" si="14"/>
        <v>1266.0433694719291</v>
      </c>
      <c r="I165" s="86">
        <f>IF(OR(COUNT(Calculations!BP170:BY170)&lt;3,COUNT(Calculations!BZ170:CI170)&lt;3),"N/A", IF(ISERROR(TTEST(Calculations!BP170:BY170,Calculations!BZ170:CI170,2,2)),"N/A",TTEST(Calculations!BP170:BY170,Calculations!BZ170:CI170,2,2)))</f>
        <v>2.8835018934471843E-8</v>
      </c>
      <c r="J165" s="70">
        <f t="shared" si="15"/>
        <v>1266.0433694719291</v>
      </c>
      <c r="K165" s="85" t="str">
        <f>IF(AND('Test Sample Data'!N165&gt;=35,'Control Sample Data'!N165&gt;=35),"Type 3",IF(AND('Test Sample Data'!N165&gt;=30,'Control Sample Data'!N165&gt;=30, OR(I165&gt;=0.05, I165="N/A")),"Type 2",IF(OR(AND('Test Sample Data'!N165&gt;=30,'Control Sample Data'!N165&lt;=30), AND('Test Sample Data'!N165&lt;=30,'Control Sample Data'!N165&gt;=30)),"Type 1","OKAY")))</f>
        <v>Type 1</v>
      </c>
    </row>
    <row r="166" spans="1:11">
      <c r="A166" s="167"/>
      <c r="B166" s="84" t="str">
        <f>'Gene Table'!D170</f>
        <v>NM_000250</v>
      </c>
      <c r="C166" s="72" t="s">
        <v>1817</v>
      </c>
      <c r="D166" s="70">
        <f>Calculations!BN171</f>
        <v>1.3505555555555542</v>
      </c>
      <c r="E166" s="70">
        <f>Calculations!BO171</f>
        <v>1.8433333333333313</v>
      </c>
      <c r="F166" s="71">
        <f t="shared" si="12"/>
        <v>0.39214101351535752</v>
      </c>
      <c r="G166" s="71">
        <f t="shared" si="13"/>
        <v>0.2786771591472309</v>
      </c>
      <c r="H166" s="70">
        <f t="shared" si="14"/>
        <v>1.4071516112598998</v>
      </c>
      <c r="I166" s="86">
        <f>IF(OR(COUNT(Calculations!BP171:BY171)&lt;3,COUNT(Calculations!BZ171:CI171)&lt;3),"N/A", IF(ISERROR(TTEST(Calculations!BP171:BY171,Calculations!BZ171:CI171,2,2)),"N/A",TTEST(Calculations!BP171:BY171,Calculations!BZ171:CI171,2,2)))</f>
        <v>1.3641112217401325E-2</v>
      </c>
      <c r="J166" s="70">
        <f t="shared" si="15"/>
        <v>1.4071516112598998</v>
      </c>
      <c r="K166" s="85" t="str">
        <f>IF(AND('Test Sample Data'!N166&gt;=35,'Control Sample Data'!N166&gt;=35),"Type 3",IF(AND('Test Sample Data'!N166&gt;=30,'Control Sample Data'!N166&gt;=30, OR(I166&gt;=0.05, I166="N/A")),"Type 2",IF(OR(AND('Test Sample Data'!N166&gt;=30,'Control Sample Data'!N166&lt;=30), AND('Test Sample Data'!N166&lt;=30,'Control Sample Data'!N166&gt;=30)),"Type 1","OKAY")))</f>
        <v>OKAY</v>
      </c>
    </row>
    <row r="167" spans="1:11">
      <c r="A167" s="167"/>
      <c r="B167" s="84" t="str">
        <f>'Gene Table'!D171</f>
        <v>NM_002426</v>
      </c>
      <c r="C167" s="72" t="s">
        <v>1818</v>
      </c>
      <c r="D167" s="70">
        <f>Calculations!BN172</f>
        <v>-0.42944444444444468</v>
      </c>
      <c r="E167" s="70">
        <f>Calculations!BO172</f>
        <v>3.0799999999999996</v>
      </c>
      <c r="F167" s="71">
        <f t="shared" si="12"/>
        <v>1.346714881655823</v>
      </c>
      <c r="G167" s="71">
        <f t="shared" si="13"/>
        <v>0.11825720584069953</v>
      </c>
      <c r="H167" s="70">
        <f t="shared" si="14"/>
        <v>11.388015403221511</v>
      </c>
      <c r="I167" s="86">
        <f>IF(OR(COUNT(Calculations!BP172:BY172)&lt;3,COUNT(Calculations!BZ172:CI172)&lt;3),"N/A", IF(ISERROR(TTEST(Calculations!BP172:BY172,Calculations!BZ172:CI172,2,2)),"N/A",TTEST(Calculations!BP172:BY172,Calculations!BZ172:CI172,2,2)))</f>
        <v>2.1414063394191341E-6</v>
      </c>
      <c r="J167" s="70">
        <f t="shared" si="15"/>
        <v>11.388015403221511</v>
      </c>
      <c r="K167" s="85" t="str">
        <f>IF(AND('Test Sample Data'!N167&gt;=35,'Control Sample Data'!N167&gt;=35),"Type 3",IF(AND('Test Sample Data'!N167&gt;=30,'Control Sample Data'!N167&gt;=30, OR(I167&gt;=0.05, I167="N/A")),"Type 2",IF(OR(AND('Test Sample Data'!N167&gt;=30,'Control Sample Data'!N167&lt;=30), AND('Test Sample Data'!N167&lt;=30,'Control Sample Data'!N167&gt;=30)),"Type 1","OKAY")))</f>
        <v>OKAY</v>
      </c>
    </row>
    <row r="168" spans="1:11">
      <c r="A168" s="167"/>
      <c r="B168" s="84" t="str">
        <f>'Gene Table'!D172</f>
        <v>NM_002422</v>
      </c>
      <c r="C168" s="72" t="s">
        <v>1819</v>
      </c>
      <c r="D168" s="70">
        <f>Calculations!BN173</f>
        <v>-2.219444444444445</v>
      </c>
      <c r="E168" s="70">
        <f>Calculations!BO173</f>
        <v>1.486666666666667</v>
      </c>
      <c r="F168" s="71">
        <f t="shared" si="12"/>
        <v>4.6571406205912984</v>
      </c>
      <c r="G168" s="71">
        <f t="shared" si="13"/>
        <v>0.3568360635427163</v>
      </c>
      <c r="H168" s="70">
        <f t="shared" si="14"/>
        <v>13.051205010935783</v>
      </c>
      <c r="I168" s="86">
        <f>IF(OR(COUNT(Calculations!BP173:BY173)&lt;3,COUNT(Calculations!BZ173:CI173)&lt;3),"N/A", IF(ISERROR(TTEST(Calculations!BP173:BY173,Calculations!BZ173:CI173,2,2)),"N/A",TTEST(Calculations!BP173:BY173,Calculations!BZ173:CI173,2,2)))</f>
        <v>3.0266218256461497E-7</v>
      </c>
      <c r="J168" s="70">
        <f t="shared" si="15"/>
        <v>13.051205010935783</v>
      </c>
      <c r="K168" s="85" t="str">
        <f>IF(AND('Test Sample Data'!N168&gt;=35,'Control Sample Data'!N168&gt;=35),"Type 3",IF(AND('Test Sample Data'!N168&gt;=30,'Control Sample Data'!N168&gt;=30, OR(I168&gt;=0.05, I168="N/A")),"Type 2",IF(OR(AND('Test Sample Data'!N168&gt;=30,'Control Sample Data'!N168&lt;=30), AND('Test Sample Data'!N168&lt;=30,'Control Sample Data'!N168&gt;=30)),"Type 1","OKAY")))</f>
        <v>OKAY</v>
      </c>
    </row>
    <row r="169" spans="1:11">
      <c r="A169" s="167"/>
      <c r="B169" s="84" t="str">
        <f>'Gene Table'!D173</f>
        <v>NM_004530</v>
      </c>
      <c r="C169" s="72" t="s">
        <v>1820</v>
      </c>
      <c r="D169" s="70">
        <f>Calculations!BN174</f>
        <v>10.62388888888889</v>
      </c>
      <c r="E169" s="70">
        <f>Calculations!BO174</f>
        <v>-0.913333333333334</v>
      </c>
      <c r="F169" s="71">
        <f t="shared" si="12"/>
        <v>6.3371031147243704E-4</v>
      </c>
      <c r="G169" s="71">
        <f t="shared" si="13"/>
        <v>1.8833920347746949</v>
      </c>
      <c r="H169" s="70">
        <f t="shared" si="14"/>
        <v>3.3647286373293287E-4</v>
      </c>
      <c r="I169" s="86">
        <f>IF(OR(COUNT(Calculations!BP174:BY174)&lt;3,COUNT(Calculations!BZ174:CI174)&lt;3),"N/A", IF(ISERROR(TTEST(Calculations!BP174:BY174,Calculations!BZ174:CI174,2,2)),"N/A",TTEST(Calculations!BP174:BY174,Calculations!BZ174:CI174,2,2)))</f>
        <v>5.0505038780740343E-4</v>
      </c>
      <c r="J169" s="70">
        <f t="shared" si="15"/>
        <v>-2972.007872806425</v>
      </c>
      <c r="K169" s="85" t="str">
        <f>IF(AND('Test Sample Data'!N169&gt;=35,'Control Sample Data'!N169&gt;=35),"Type 3",IF(AND('Test Sample Data'!N169&gt;=30,'Control Sample Data'!N169&gt;=30, OR(I169&gt;=0.05, I169="N/A")),"Type 2",IF(OR(AND('Test Sample Data'!N169&gt;=30,'Control Sample Data'!N169&lt;=30), AND('Test Sample Data'!N169&lt;=30,'Control Sample Data'!N169&gt;=30)),"Type 1","OKAY")))</f>
        <v>Type 1</v>
      </c>
    </row>
    <row r="170" spans="1:11">
      <c r="A170" s="167"/>
      <c r="B170" s="84" t="str">
        <f>'Gene Table'!D174</f>
        <v>NM_002421</v>
      </c>
      <c r="C170" s="72" t="s">
        <v>1821</v>
      </c>
      <c r="D170" s="70">
        <f>Calculations!BN175</f>
        <v>6.4772222222222213</v>
      </c>
      <c r="E170" s="70">
        <f>Calculations!BO175</f>
        <v>10.836666666666666</v>
      </c>
      <c r="F170" s="71">
        <f t="shared" si="12"/>
        <v>1.1224366076599797E-2</v>
      </c>
      <c r="G170" s="71">
        <f t="shared" si="13"/>
        <v>5.4681230666345682E-4</v>
      </c>
      <c r="H170" s="70">
        <f t="shared" si="14"/>
        <v>20.526908300745301</v>
      </c>
      <c r="I170" s="86">
        <f>IF(OR(COUNT(Calculations!BP175:BY175)&lt;3,COUNT(Calculations!BZ175:CI175)&lt;3),"N/A", IF(ISERROR(TTEST(Calculations!BP175:BY175,Calculations!BZ175:CI175,2,2)),"N/A",TTEST(Calculations!BP175:BY175,Calculations!BZ175:CI175,2,2)))</f>
        <v>5.3836636970935515E-5</v>
      </c>
      <c r="J170" s="70">
        <f t="shared" si="15"/>
        <v>20.526908300745301</v>
      </c>
      <c r="K170" s="85" t="str">
        <f>IF(AND('Test Sample Data'!N170&gt;=35,'Control Sample Data'!N170&gt;=35),"Type 3",IF(AND('Test Sample Data'!N170&gt;=30,'Control Sample Data'!N170&gt;=30, OR(I170&gt;=0.05, I170="N/A")),"Type 2",IF(OR(AND('Test Sample Data'!N170&gt;=30,'Control Sample Data'!N170&lt;=30), AND('Test Sample Data'!N170&lt;=30,'Control Sample Data'!N170&gt;=30)),"Type 1","OKAY")))</f>
        <v>OKAY</v>
      </c>
    </row>
    <row r="171" spans="1:11">
      <c r="A171" s="167"/>
      <c r="B171" s="84" t="str">
        <f>'Gene Table'!D175</f>
        <v>NM_000244</v>
      </c>
      <c r="C171" s="72" t="s">
        <v>1822</v>
      </c>
      <c r="D171" s="70">
        <f>Calculations!BN176</f>
        <v>2.2138888888888872</v>
      </c>
      <c r="E171" s="70">
        <f>Calculations!BO176</f>
        <v>10.28</v>
      </c>
      <c r="F171" s="71">
        <f t="shared" si="12"/>
        <v>0.21555248668162841</v>
      </c>
      <c r="G171" s="71">
        <f t="shared" si="13"/>
        <v>8.042881028003648E-4</v>
      </c>
      <c r="H171" s="70">
        <f t="shared" si="14"/>
        <v>268.00407208700369</v>
      </c>
      <c r="I171" s="86">
        <f>IF(OR(COUNT(Calculations!BP176:BY176)&lt;3,COUNT(Calculations!BZ176:CI176)&lt;3),"N/A", IF(ISERROR(TTEST(Calculations!BP176:BY176,Calculations!BZ176:CI176,2,2)),"N/A",TTEST(Calculations!BP176:BY176,Calculations!BZ176:CI176,2,2)))</f>
        <v>3.0144476148402036E-5</v>
      </c>
      <c r="J171" s="70">
        <f t="shared" si="15"/>
        <v>268.00407208700369</v>
      </c>
      <c r="K171" s="85" t="str">
        <f>IF(AND('Test Sample Data'!N171&gt;=35,'Control Sample Data'!N171&gt;=35),"Type 3",IF(AND('Test Sample Data'!N171&gt;=30,'Control Sample Data'!N171&gt;=30, OR(I171&gt;=0.05, I171="N/A")),"Type 2",IF(OR(AND('Test Sample Data'!N171&gt;=30,'Control Sample Data'!N171&lt;=30), AND('Test Sample Data'!N171&lt;=30,'Control Sample Data'!N171&gt;=30)),"Type 1","OKAY")))</f>
        <v>OKAY</v>
      </c>
    </row>
    <row r="172" spans="1:11">
      <c r="A172" s="167"/>
      <c r="B172" s="84" t="str">
        <f>'Gene Table'!D176</f>
        <v>NM_006152</v>
      </c>
      <c r="C172" s="72" t="s">
        <v>1823</v>
      </c>
      <c r="D172" s="70">
        <f>Calculations!BN177</f>
        <v>4.8038888888888893</v>
      </c>
      <c r="E172" s="70">
        <f>Calculations!BO177</f>
        <v>3.9199999999999995</v>
      </c>
      <c r="F172" s="71">
        <f t="shared" si="12"/>
        <v>3.5800191405888318E-2</v>
      </c>
      <c r="G172" s="71">
        <f t="shared" si="13"/>
        <v>6.6063627535086308E-2</v>
      </c>
      <c r="H172" s="70">
        <f t="shared" si="14"/>
        <v>0.54190471734048939</v>
      </c>
      <c r="I172" s="86">
        <f>IF(OR(COUNT(Calculations!BP177:BY177)&lt;3,COUNT(Calculations!BZ177:CI177)&lt;3),"N/A", IF(ISERROR(TTEST(Calculations!BP177:BY177,Calculations!BZ177:CI177,2,2)),"N/A",TTEST(Calculations!BP177:BY177,Calculations!BZ177:CI177,2,2)))</f>
        <v>2.2806948917160608E-2</v>
      </c>
      <c r="J172" s="70">
        <f t="shared" si="15"/>
        <v>-1.8453428582569071</v>
      </c>
      <c r="K172" s="85" t="str">
        <f>IF(AND('Test Sample Data'!N172&gt;=35,'Control Sample Data'!N172&gt;=35),"Type 3",IF(AND('Test Sample Data'!N172&gt;=30,'Control Sample Data'!N172&gt;=30, OR(I172&gt;=0.05, I172="N/A")),"Type 2",IF(OR(AND('Test Sample Data'!N172&gt;=30,'Control Sample Data'!N172&lt;=30), AND('Test Sample Data'!N172&lt;=30,'Control Sample Data'!N172&gt;=30)),"Type 1","OKAY")))</f>
        <v>OKAY</v>
      </c>
    </row>
    <row r="173" spans="1:11">
      <c r="A173" s="167"/>
      <c r="B173" s="84" t="str">
        <f>'Gene Table'!D177</f>
        <v>NM_002312</v>
      </c>
      <c r="C173" s="72" t="s">
        <v>1824</v>
      </c>
      <c r="D173" s="70">
        <f>Calculations!BN178</f>
        <v>5.0738888888888889</v>
      </c>
      <c r="E173" s="70">
        <f>Calculations!BO178</f>
        <v>5.3299999999999992</v>
      </c>
      <c r="F173" s="71">
        <f t="shared" si="12"/>
        <v>2.968979847680139E-2</v>
      </c>
      <c r="G173" s="71">
        <f t="shared" si="13"/>
        <v>2.486051511734122E-2</v>
      </c>
      <c r="H173" s="70">
        <f t="shared" si="14"/>
        <v>1.1942551607103085</v>
      </c>
      <c r="I173" s="86">
        <f>IF(OR(COUNT(Calculations!BP178:BY178)&lt;3,COUNT(Calculations!BZ178:CI178)&lt;3),"N/A", IF(ISERROR(TTEST(Calculations!BP178:BY178,Calculations!BZ178:CI178,2,2)),"N/A",TTEST(Calculations!BP178:BY178,Calculations!BZ178:CI178,2,2)))</f>
        <v>0.29058811186579603</v>
      </c>
      <c r="J173" s="70">
        <f t="shared" si="15"/>
        <v>1.1942551607103085</v>
      </c>
      <c r="K173" s="85" t="str">
        <f>IF(AND('Test Sample Data'!N173&gt;=35,'Control Sample Data'!N173&gt;=35),"Type 3",IF(AND('Test Sample Data'!N173&gt;=30,'Control Sample Data'!N173&gt;=30, OR(I173&gt;=0.05, I173="N/A")),"Type 2",IF(OR(AND('Test Sample Data'!N173&gt;=30,'Control Sample Data'!N173&lt;=30), AND('Test Sample Data'!N173&lt;=30,'Control Sample Data'!N173&gt;=30)),"Type 1","OKAY")))</f>
        <v>Type 1</v>
      </c>
    </row>
    <row r="174" spans="1:11">
      <c r="A174" s="167"/>
      <c r="B174" s="84" t="str">
        <f>'Gene Table'!D178</f>
        <v>NM_005544</v>
      </c>
      <c r="C174" s="72" t="s">
        <v>1825</v>
      </c>
      <c r="D174" s="70">
        <f>Calculations!BN179</f>
        <v>0.91722222222222294</v>
      </c>
      <c r="E174" s="70">
        <f>Calculations!BO179</f>
        <v>7.2299999999999995</v>
      </c>
      <c r="F174" s="71">
        <f t="shared" si="12"/>
        <v>0.52952759649080172</v>
      </c>
      <c r="G174" s="71">
        <f t="shared" si="13"/>
        <v>6.6612100919371644E-3</v>
      </c>
      <c r="H174" s="70">
        <f t="shared" si="14"/>
        <v>79.494204383637509</v>
      </c>
      <c r="I174" s="86">
        <f>IF(OR(COUNT(Calculations!BP179:BY179)&lt;3,COUNT(Calculations!BZ179:CI179)&lt;3),"N/A", IF(ISERROR(TTEST(Calculations!BP179:BY179,Calculations!BZ179:CI179,2,2)),"N/A",TTEST(Calculations!BP179:BY179,Calculations!BZ179:CI179,2,2)))</f>
        <v>4.224885764871776E-4</v>
      </c>
      <c r="J174" s="70">
        <f t="shared" si="15"/>
        <v>79.494204383637509</v>
      </c>
      <c r="K174" s="85" t="str">
        <f>IF(AND('Test Sample Data'!N174&gt;=35,'Control Sample Data'!N174&gt;=35),"Type 3",IF(AND('Test Sample Data'!N174&gt;=30,'Control Sample Data'!N174&gt;=30, OR(I174&gt;=0.05, I174="N/A")),"Type 2",IF(OR(AND('Test Sample Data'!N174&gt;=30,'Control Sample Data'!N174&lt;=30), AND('Test Sample Data'!N174&lt;=30,'Control Sample Data'!N174&gt;=30)),"Type 1","OKAY")))</f>
        <v>OKAY</v>
      </c>
    </row>
    <row r="175" spans="1:11">
      <c r="A175" s="167"/>
      <c r="B175" s="84" t="str">
        <f>'Gene Table'!D179</f>
        <v>NM_001562</v>
      </c>
      <c r="C175" s="72" t="s">
        <v>1826</v>
      </c>
      <c r="D175" s="70">
        <f>Calculations!BN180</f>
        <v>6.570555555555555</v>
      </c>
      <c r="E175" s="70">
        <f>Calculations!BO180</f>
        <v>1.6833333333333336</v>
      </c>
      <c r="F175" s="71">
        <f t="shared" si="12"/>
        <v>1.0521210012936117E-2</v>
      </c>
      <c r="G175" s="71">
        <f t="shared" si="13"/>
        <v>0.31136240558970568</v>
      </c>
      <c r="H175" s="70">
        <f t="shared" si="14"/>
        <v>3.3790881057105926E-2</v>
      </c>
      <c r="I175" s="86">
        <f>IF(OR(COUNT(Calculations!BP180:BY180)&lt;3,COUNT(Calculations!BZ180:CI180)&lt;3),"N/A", IF(ISERROR(TTEST(Calculations!BP180:BY180,Calculations!BZ180:CI180,2,2)),"N/A",TTEST(Calculations!BP180:BY180,Calculations!BZ180:CI180,2,2)))</f>
        <v>2.2660116438530696E-4</v>
      </c>
      <c r="J175" s="70">
        <f t="shared" si="15"/>
        <v>-29.593782959077618</v>
      </c>
      <c r="K175" s="85" t="str">
        <f>IF(AND('Test Sample Data'!N175&gt;=35,'Control Sample Data'!N175&gt;=35),"Type 3",IF(AND('Test Sample Data'!N175&gt;=30,'Control Sample Data'!N175&gt;=30, OR(I175&gt;=0.05, I175="N/A")),"Type 2",IF(OR(AND('Test Sample Data'!N175&gt;=30,'Control Sample Data'!N175&lt;=30), AND('Test Sample Data'!N175&lt;=30,'Control Sample Data'!N175&gt;=30)),"Type 1","OKAY")))</f>
        <v>Type 1</v>
      </c>
    </row>
    <row r="176" spans="1:11">
      <c r="A176" s="167"/>
      <c r="B176" s="84" t="str">
        <f>'Gene Table'!D180</f>
        <v>NM_002187</v>
      </c>
      <c r="C176" s="72" t="s">
        <v>1827</v>
      </c>
      <c r="D176" s="70">
        <f>Calculations!BN181</f>
        <v>5.447222222222222</v>
      </c>
      <c r="E176" s="70">
        <f>Calculations!BO181</f>
        <v>8.1766666666666676</v>
      </c>
      <c r="F176" s="71">
        <f t="shared" si="12"/>
        <v>2.2920427735169724E-2</v>
      </c>
      <c r="G176" s="71">
        <f t="shared" si="13"/>
        <v>3.4560344967954912E-3</v>
      </c>
      <c r="H176" s="70">
        <f t="shared" si="14"/>
        <v>6.632002011676108</v>
      </c>
      <c r="I176" s="86">
        <f>IF(OR(COUNT(Calculations!BP181:BY181)&lt;3,COUNT(Calculations!BZ181:CI181)&lt;3),"N/A", IF(ISERROR(TTEST(Calculations!BP181:BY181,Calculations!BZ181:CI181,2,2)),"N/A",TTEST(Calculations!BP181:BY181,Calculations!BZ181:CI181,2,2)))</f>
        <v>2.4713876538283141E-5</v>
      </c>
      <c r="J176" s="70">
        <f t="shared" si="15"/>
        <v>6.632002011676108</v>
      </c>
      <c r="K176" s="85" t="str">
        <f>IF(AND('Test Sample Data'!N176&gt;=35,'Control Sample Data'!N176&gt;=35),"Type 3",IF(AND('Test Sample Data'!N176&gt;=30,'Control Sample Data'!N176&gt;=30, OR(I176&gt;=0.05, I176="N/A")),"Type 2",IF(OR(AND('Test Sample Data'!N176&gt;=30,'Control Sample Data'!N176&lt;=30), AND('Test Sample Data'!N176&lt;=30,'Control Sample Data'!N176&gt;=30)),"Type 1","OKAY")))</f>
        <v>OKAY</v>
      </c>
    </row>
    <row r="177" spans="1:11">
      <c r="A177" s="167"/>
      <c r="B177" s="84" t="str">
        <f>'Gene Table'!D181</f>
        <v>NM_000882</v>
      </c>
      <c r="C177" s="72" t="s">
        <v>1828</v>
      </c>
      <c r="D177" s="70">
        <f>Calculations!BN182</f>
        <v>1.0872222222222223</v>
      </c>
      <c r="E177" s="70">
        <f>Calculations!BO182</f>
        <v>4.793333333333333</v>
      </c>
      <c r="F177" s="71">
        <f t="shared" si="12"/>
        <v>0.47066672861657416</v>
      </c>
      <c r="G177" s="71">
        <f t="shared" si="13"/>
        <v>3.6063085992611148E-2</v>
      </c>
      <c r="H177" s="70">
        <f t="shared" si="14"/>
        <v>13.051205010935769</v>
      </c>
      <c r="I177" s="86">
        <f>IF(OR(COUNT(Calculations!BP182:BY182)&lt;3,COUNT(Calculations!BZ182:CI182)&lt;3),"N/A", IF(ISERROR(TTEST(Calculations!BP182:BY182,Calculations!BZ182:CI182,2,2)),"N/A",TTEST(Calculations!BP182:BY182,Calculations!BZ182:CI182,2,2)))</f>
        <v>2.5716483569203696E-6</v>
      </c>
      <c r="J177" s="70">
        <f t="shared" si="15"/>
        <v>13.051205010935769</v>
      </c>
      <c r="K177" s="85" t="str">
        <f>IF(AND('Test Sample Data'!N177&gt;=35,'Control Sample Data'!N177&gt;=35),"Type 3",IF(AND('Test Sample Data'!N177&gt;=30,'Control Sample Data'!N177&gt;=30, OR(I177&gt;=0.05, I177="N/A")),"Type 2",IF(OR(AND('Test Sample Data'!N177&gt;=30,'Control Sample Data'!N177&lt;=30), AND('Test Sample Data'!N177&lt;=30,'Control Sample Data'!N177&gt;=30)),"Type 1","OKAY")))</f>
        <v>OKAY</v>
      </c>
    </row>
    <row r="178" spans="1:11">
      <c r="A178" s="167"/>
      <c r="B178" s="84" t="str">
        <f>'Gene Table'!D182</f>
        <v>NM_000575</v>
      </c>
      <c r="C178" s="72" t="s">
        <v>1829</v>
      </c>
      <c r="D178" s="70">
        <f>Calculations!BN183</f>
        <v>-6.7627777777777789</v>
      </c>
      <c r="E178" s="70">
        <f>Calculations!BO183</f>
        <v>2.3933333333333331</v>
      </c>
      <c r="F178" s="71">
        <f t="shared" si="12"/>
        <v>108.59228336671069</v>
      </c>
      <c r="G178" s="71">
        <f t="shared" si="13"/>
        <v>0.1903421090165342</v>
      </c>
      <c r="H178" s="70">
        <f t="shared" si="14"/>
        <v>570.51108621097467</v>
      </c>
      <c r="I178" s="86">
        <f>IF(OR(COUNT(Calculations!BP183:BY183)&lt;3,COUNT(Calculations!BZ183:CI183)&lt;3),"N/A", IF(ISERROR(TTEST(Calculations!BP183:BY183,Calculations!BZ183:CI183,2,2)),"N/A",TTEST(Calculations!BP183:BY183,Calculations!BZ183:CI183,2,2)))</f>
        <v>2.8613522221745504E-7</v>
      </c>
      <c r="J178" s="70">
        <f t="shared" si="15"/>
        <v>570.51108621097467</v>
      </c>
      <c r="K178" s="85" t="str">
        <f>IF(AND('Test Sample Data'!N178&gt;=35,'Control Sample Data'!N178&gt;=35),"Type 3",IF(AND('Test Sample Data'!N178&gt;=30,'Control Sample Data'!N178&gt;=30, OR(I178&gt;=0.05, I178="N/A")),"Type 2",IF(OR(AND('Test Sample Data'!N178&gt;=30,'Control Sample Data'!N178&lt;=30), AND('Test Sample Data'!N178&lt;=30,'Control Sample Data'!N178&gt;=30)),"Type 1","OKAY")))</f>
        <v>Type 1</v>
      </c>
    </row>
    <row r="179" spans="1:11" ht="12.75" customHeight="1">
      <c r="A179" s="167"/>
      <c r="B179" s="84" t="str">
        <f>'Gene Table'!D183</f>
        <v>HGDC</v>
      </c>
      <c r="C179" s="72" t="s">
        <v>1830</v>
      </c>
      <c r="D179" s="70">
        <f>Calculations!BN184</f>
        <v>1.4472222222222229</v>
      </c>
      <c r="E179" s="70">
        <f>Calculations!BO184</f>
        <v>-4.3666666666666671</v>
      </c>
      <c r="F179" s="71">
        <f t="shared" si="12"/>
        <v>0.36672684376271542</v>
      </c>
      <c r="G179" s="71">
        <f t="shared" si="13"/>
        <v>20.629924935033273</v>
      </c>
      <c r="H179" s="70">
        <f t="shared" si="14"/>
        <v>1.7776450710198569E-2</v>
      </c>
      <c r="I179" s="86">
        <f>IF(OR(COUNT(Calculations!BP184:BY184)&lt;3,COUNT(Calculations!BZ184:CI184)&lt;3),"N/A", IF(ISERROR(TTEST(Calculations!BP184:BY184,Calculations!BZ184:CI184,2,2)),"N/A",TTEST(Calculations!BP184:BY184,Calculations!BZ184:CI184,2,2)))</f>
        <v>7.1714562402764106E-4</v>
      </c>
      <c r="J179" s="70">
        <f t="shared" si="15"/>
        <v>-56.254199238225191</v>
      </c>
      <c r="K179" s="85" t="str">
        <f>IF(AND('Test Sample Data'!N179&gt;=35,'Control Sample Data'!N179&gt;=35),"Type 3",IF(AND('Test Sample Data'!N179&gt;=30,'Control Sample Data'!N179&gt;=30, OR(I179&gt;=0.05, I179="N/A")),"Type 2",IF(OR(AND('Test Sample Data'!N179&gt;=30,'Control Sample Data'!N179&lt;=30), AND('Test Sample Data'!N179&lt;=30,'Control Sample Data'!N179&gt;=30)),"Type 1","OKAY")))</f>
        <v>Type 1</v>
      </c>
    </row>
    <row r="180" spans="1:11">
      <c r="A180" s="167"/>
      <c r="B180" s="84" t="str">
        <f>'Gene Table'!D184</f>
        <v>HGDC</v>
      </c>
      <c r="C180" s="72" t="s">
        <v>1831</v>
      </c>
      <c r="D180" s="70">
        <f>Calculations!BN185</f>
        <v>-2.9727777777777789</v>
      </c>
      <c r="E180" s="70">
        <f>Calculations!BO185</f>
        <v>3.8733333333333335</v>
      </c>
      <c r="F180" s="71">
        <f t="shared" si="12"/>
        <v>7.8504631895980612</v>
      </c>
      <c r="G180" s="71">
        <f t="shared" si="13"/>
        <v>6.8235516535664953E-2</v>
      </c>
      <c r="H180" s="70">
        <f t="shared" si="14"/>
        <v>115.04951655923679</v>
      </c>
      <c r="I180" s="86">
        <f>IF(OR(COUNT(Calculations!BP185:BY185)&lt;3,COUNT(Calculations!BZ185:CI185)&lt;3),"N/A", IF(ISERROR(TTEST(Calculations!BP185:BY185,Calculations!BZ185:CI185,2,2)),"N/A",TTEST(Calculations!BP185:BY185,Calculations!BZ185:CI185,2,2)))</f>
        <v>2.6706575288877705E-10</v>
      </c>
      <c r="J180" s="70">
        <f t="shared" si="15"/>
        <v>115.04951655923679</v>
      </c>
      <c r="K180" s="85" t="str">
        <f>IF(AND('Test Sample Data'!N180&gt;=35,'Control Sample Data'!N180&gt;=35),"Type 3",IF(AND('Test Sample Data'!N180&gt;=30,'Control Sample Data'!N180&gt;=30, OR(I180&gt;=0.05, I180="N/A")),"Type 2",IF(OR(AND('Test Sample Data'!N180&gt;=30,'Control Sample Data'!N180&lt;=30), AND('Test Sample Data'!N180&lt;=30,'Control Sample Data'!N180&gt;=30)),"Type 1","OKAY")))</f>
        <v>Type 1</v>
      </c>
    </row>
    <row r="181" spans="1:11">
      <c r="A181" s="167"/>
      <c r="B181" s="84" t="str">
        <f>'Gene Table'!D185</f>
        <v>NM_002046</v>
      </c>
      <c r="C181" s="72" t="s">
        <v>1832</v>
      </c>
      <c r="D181" s="70">
        <f>Calculations!BN186</f>
        <v>-5.5461111111111121</v>
      </c>
      <c r="E181" s="70">
        <f>Calculations!BO186</f>
        <v>-1.0766666666666669</v>
      </c>
      <c r="F181" s="71">
        <f t="shared" si="12"/>
        <v>46.724622762433242</v>
      </c>
      <c r="G181" s="71">
        <f t="shared" si="13"/>
        <v>2.1091572590320262</v>
      </c>
      <c r="H181" s="70">
        <f t="shared" si="14"/>
        <v>22.153219046301448</v>
      </c>
      <c r="I181" s="86">
        <f>IF(OR(COUNT(Calculations!BP186:BY186)&lt;3,COUNT(Calculations!BZ186:CI186)&lt;3),"N/A", IF(ISERROR(TTEST(Calculations!BP186:BY186,Calculations!BZ186:CI186,2,2)),"N/A",TTEST(Calculations!BP186:BY186,Calculations!BZ186:CI186,2,2)))</f>
        <v>9.6234094614536958E-8</v>
      </c>
      <c r="J181" s="70">
        <f t="shared" si="15"/>
        <v>22.153219046301448</v>
      </c>
      <c r="K181" s="85" t="str">
        <f>IF(AND('Test Sample Data'!N181&gt;=35,'Control Sample Data'!N181&gt;=35),"Type 3",IF(AND('Test Sample Data'!N181&gt;=30,'Control Sample Data'!N181&gt;=30, OR(I181&gt;=0.05, I181="N/A")),"Type 2",IF(OR(AND('Test Sample Data'!N181&gt;=30,'Control Sample Data'!N181&lt;=30), AND('Test Sample Data'!N181&lt;=30,'Control Sample Data'!N181&gt;=30)),"Type 1","OKAY")))</f>
        <v>OKAY</v>
      </c>
    </row>
    <row r="182" spans="1:11">
      <c r="A182" s="167"/>
      <c r="B182" s="84" t="str">
        <f>'Gene Table'!D186</f>
        <v>NM_001101</v>
      </c>
      <c r="C182" s="72" t="s">
        <v>1833</v>
      </c>
      <c r="D182" s="70">
        <f>Calculations!BN187</f>
        <v>-5.1694444444444443</v>
      </c>
      <c r="E182" s="70">
        <f>Calculations!BO187</f>
        <v>-3.0566666666666671</v>
      </c>
      <c r="F182" s="71">
        <f t="shared" si="12"/>
        <v>35.988010514725865</v>
      </c>
      <c r="G182" s="71">
        <f t="shared" si="13"/>
        <v>8.3204794711078254</v>
      </c>
      <c r="H182" s="70">
        <f t="shared" si="14"/>
        <v>4.3252327753095532</v>
      </c>
      <c r="I182" s="86">
        <f>IF(OR(COUNT(Calculations!BP187:BY187)&lt;3,COUNT(Calculations!BZ187:CI187)&lt;3),"N/A", IF(ISERROR(TTEST(Calculations!BP187:BY187,Calculations!BZ187:CI187,2,2)),"N/A",TTEST(Calculations!BP187:BY187,Calculations!BZ187:CI187,2,2)))</f>
        <v>1.3218390773825587E-5</v>
      </c>
      <c r="J182" s="70">
        <f t="shared" si="15"/>
        <v>4.3252327753095532</v>
      </c>
      <c r="K182" s="85" t="str">
        <f>IF(AND('Test Sample Data'!N182&gt;=35,'Control Sample Data'!N182&gt;=35),"Type 3",IF(AND('Test Sample Data'!N182&gt;=30,'Control Sample Data'!N182&gt;=30, OR(I182&gt;=0.05, I182="N/A")),"Type 2",IF(OR(AND('Test Sample Data'!N182&gt;=30,'Control Sample Data'!N182&lt;=30), AND('Test Sample Data'!N182&lt;=30,'Control Sample Data'!N182&gt;=30)),"Type 1","OKAY")))</f>
        <v>OKAY</v>
      </c>
    </row>
    <row r="183" spans="1:11">
      <c r="A183" s="167"/>
      <c r="B183" s="84" t="str">
        <f>'Gene Table'!D187</f>
        <v>NM_004048</v>
      </c>
      <c r="C183" s="72" t="s">
        <v>1834</v>
      </c>
      <c r="D183" s="70">
        <f>Calculations!BN188</f>
        <v>11.417222222222222</v>
      </c>
      <c r="E183" s="70">
        <f>Calculations!BO188</f>
        <v>-3.8166666666666678</v>
      </c>
      <c r="F183" s="71">
        <f t="shared" si="12"/>
        <v>3.6565679131255889E-4</v>
      </c>
      <c r="G183" s="71">
        <f t="shared" si="13"/>
        <v>14.090653977538384</v>
      </c>
      <c r="H183" s="70">
        <f t="shared" si="14"/>
        <v>2.5950306628453491E-5</v>
      </c>
      <c r="I183" s="86">
        <f>IF(OR(COUNT(Calculations!BP188:BY188)&lt;3,COUNT(Calculations!BZ188:CI188)&lt;3),"N/A", IF(ISERROR(TTEST(Calculations!BP188:BY188,Calculations!BZ188:CI188,2,2)),"N/A",TTEST(Calculations!BP188:BY188,Calculations!BZ188:CI188,2,2)))</f>
        <v>5.243443247388847E-4</v>
      </c>
      <c r="J183" s="70">
        <f t="shared" si="15"/>
        <v>-38535.190135423654</v>
      </c>
      <c r="K183" s="85" t="str">
        <f>IF(AND('Test Sample Data'!N183&gt;=35,'Control Sample Data'!N183&gt;=35),"Type 3",IF(AND('Test Sample Data'!N183&gt;=30,'Control Sample Data'!N183&gt;=30, OR(I183&gt;=0.05, I183="N/A")),"Type 2",IF(OR(AND('Test Sample Data'!N183&gt;=30,'Control Sample Data'!N183&lt;=30), AND('Test Sample Data'!N183&lt;=30,'Control Sample Data'!N183&gt;=30)),"Type 1","OKAY")))</f>
        <v>OKAY</v>
      </c>
    </row>
    <row r="184" spans="1:11">
      <c r="A184" s="167"/>
      <c r="B184" s="84" t="str">
        <f>'Gene Table'!D188</f>
        <v>NM_012423</v>
      </c>
      <c r="C184" s="72" t="s">
        <v>1835</v>
      </c>
      <c r="D184" s="70">
        <f>Calculations!BN189</f>
        <v>-0.24611111111111109</v>
      </c>
      <c r="E184" s="70">
        <f>Calculations!BO189</f>
        <v>9.836666666666666</v>
      </c>
      <c r="F184" s="71">
        <f t="shared" si="12"/>
        <v>1.1860058377383587</v>
      </c>
      <c r="G184" s="71">
        <f t="shared" si="13"/>
        <v>1.0936246133269139E-3</v>
      </c>
      <c r="H184" s="70">
        <f t="shared" si="14"/>
        <v>1084.4725176131617</v>
      </c>
      <c r="I184" s="86">
        <f>IF(OR(COUNT(Calculations!BP189:BY189)&lt;3,COUNT(Calculations!BZ189:CI189)&lt;3),"N/A", IF(ISERROR(TTEST(Calculations!BP189:BY189,Calculations!BZ189:CI189,2,2)),"N/A",TTEST(Calculations!BP189:BY189,Calculations!BZ189:CI189,2,2)))</f>
        <v>3.3741381902031543E-7</v>
      </c>
      <c r="J184" s="70">
        <f t="shared" si="15"/>
        <v>1084.4725176131617</v>
      </c>
      <c r="K184" s="85" t="str">
        <f>IF(AND('Test Sample Data'!N184&gt;=35,'Control Sample Data'!N184&gt;=35),"Type 3",IF(AND('Test Sample Data'!N184&gt;=30,'Control Sample Data'!N184&gt;=30, OR(I184&gt;=0.05, I184="N/A")),"Type 2",IF(OR(AND('Test Sample Data'!N184&gt;=30,'Control Sample Data'!N184&lt;=30), AND('Test Sample Data'!N184&lt;=30,'Control Sample Data'!N184&gt;=30)),"Type 1","OKAY")))</f>
        <v>OKAY</v>
      </c>
    </row>
    <row r="185" spans="1:11">
      <c r="A185" s="167"/>
      <c r="B185" s="84" t="str">
        <f>'Gene Table'!D189</f>
        <v>NM_000194</v>
      </c>
      <c r="C185" s="72" t="s">
        <v>1836</v>
      </c>
      <c r="D185" s="70">
        <f>Calculations!BN190</f>
        <v>-0.24944444444444613</v>
      </c>
      <c r="E185" s="70">
        <f>Calculations!BO190</f>
        <v>-0.95000000000000162</v>
      </c>
      <c r="F185" s="71">
        <f t="shared" si="12"/>
        <v>1.1887492611868107</v>
      </c>
      <c r="G185" s="71">
        <f t="shared" si="13"/>
        <v>1.9318726578496932</v>
      </c>
      <c r="H185" s="70">
        <f t="shared" si="14"/>
        <v>0.61533520667452801</v>
      </c>
      <c r="I185" s="86">
        <f>IF(OR(COUNT(Calculations!BP190:BY190)&lt;3,COUNT(Calculations!BZ190:CI190)&lt;3),"N/A", IF(ISERROR(TTEST(Calculations!BP190:BY190,Calculations!BZ190:CI190,2,2)),"N/A",TTEST(Calculations!BP190:BY190,Calculations!BZ190:CI190,2,2)))</f>
        <v>1.7563702361165244E-2</v>
      </c>
      <c r="J185" s="70">
        <f t="shared" si="15"/>
        <v>-1.6251304803512314</v>
      </c>
      <c r="K185" s="85" t="str">
        <f>IF(AND('Test Sample Data'!N185&gt;=35,'Control Sample Data'!N185&gt;=35),"Type 3",IF(AND('Test Sample Data'!N185&gt;=30,'Control Sample Data'!N185&gt;=30, OR(I185&gt;=0.05, I185="N/A")),"Type 2",IF(OR(AND('Test Sample Data'!N185&gt;=30,'Control Sample Data'!N185&lt;=30), AND('Test Sample Data'!N185&lt;=30,'Control Sample Data'!N185&gt;=30)),"Type 1","OKAY")))</f>
        <v>OKAY</v>
      </c>
    </row>
    <row r="186" spans="1:11">
      <c r="A186" s="168"/>
      <c r="B186" s="84" t="str">
        <f>'Gene Table'!D190</f>
        <v>NR_003286</v>
      </c>
      <c r="C186" s="72" t="s">
        <v>1837</v>
      </c>
      <c r="D186" s="70">
        <f>Calculations!BN191</f>
        <v>-0.20611111111111194</v>
      </c>
      <c r="E186" s="70">
        <f>Calculations!BO191</f>
        <v>-0.93666666666666742</v>
      </c>
      <c r="F186" s="71">
        <f t="shared" si="12"/>
        <v>1.1535744457360677</v>
      </c>
      <c r="G186" s="71">
        <f t="shared" si="13"/>
        <v>1.9141006141478034</v>
      </c>
      <c r="H186" s="70">
        <f t="shared" si="14"/>
        <v>0.60267179123687942</v>
      </c>
      <c r="I186" s="86">
        <f>IF(OR(COUNT(Calculations!BP191:BY191)&lt;3,COUNT(Calculations!BZ191:CI191)&lt;3),"N/A", IF(ISERROR(TTEST(Calculations!BP191:BY191,Calculations!BZ191:CI191,2,2)),"N/A",TTEST(Calculations!BP191:BY191,Calculations!BZ191:CI191,2,2)))</f>
        <v>2.3304782690555519E-2</v>
      </c>
      <c r="J186" s="70">
        <f t="shared" si="15"/>
        <v>-1.6592779262949628</v>
      </c>
      <c r="K186" s="85" t="str">
        <f>IF(AND('Test Sample Data'!N186&gt;=35,'Control Sample Data'!N186&gt;=35),"Type 3",IF(AND('Test Sample Data'!N186&gt;=30,'Control Sample Data'!N186&gt;=30, OR(I186&gt;=0.05, I186="N/A")),"Type 2",IF(OR(AND('Test Sample Data'!N186&gt;=30,'Control Sample Data'!N186&lt;=30), AND('Test Sample Data'!N186&lt;=30,'Control Sample Data'!N186&gt;=30)),"Type 1","OKAY")))</f>
        <v>OKAY</v>
      </c>
    </row>
  </sheetData>
  <mergeCells count="8">
    <mergeCell ref="A1:A2"/>
    <mergeCell ref="A3:A94"/>
    <mergeCell ref="A95:A186"/>
    <mergeCell ref="K1:K2"/>
    <mergeCell ref="F1:G1"/>
    <mergeCell ref="D1:E1"/>
    <mergeCell ref="C1:C2"/>
    <mergeCell ref="B1:B2"/>
  </mergeCells>
  <phoneticPr fontId="5" type="noConversion"/>
  <conditionalFormatting sqref="I3:I440">
    <cfRule type="cellIs" dxfId="9" priority="1" stopIfTrue="1" operator="lessThanOrEqual">
      <formula>0.05</formula>
    </cfRule>
  </conditionalFormatting>
  <conditionalFormatting sqref="J3:J440">
    <cfRule type="cellIs" dxfId="8" priority="2" stopIfTrue="1" operator="greaterThan">
      <formula>2</formula>
    </cfRule>
    <cfRule type="cellIs" dxfId="7" priority="3" stopIfTrue="1" operator="lessThan">
      <formula>-2</formula>
    </cfRule>
  </conditionalFormatting>
  <conditionalFormatting sqref="H3:H440">
    <cfRule type="cellIs" dxfId="6" priority="4" stopIfTrue="1" operator="greaterThan">
      <formula>2</formula>
    </cfRule>
    <cfRule type="cellIs" dxfId="5" priority="5" stopIfTrue="1" operator="lessThan">
      <formula>0.33</formula>
    </cfRule>
  </conditionalFormatting>
  <pageMargins left="0.75" right="0.75" top="1" bottom="1"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H25"/>
  <sheetViews>
    <sheetView zoomScale="218" workbookViewId="0">
      <selection activeCell="B1" sqref="B1"/>
    </sheetView>
  </sheetViews>
  <sheetFormatPr defaultRowHeight="11.25"/>
  <cols>
    <col min="1" max="15" width="8.7109375" style="66" customWidth="1"/>
    <col min="16" max="16384" width="9.140625" style="66"/>
  </cols>
  <sheetData>
    <row r="1" spans="1:8" ht="15" customHeight="1">
      <c r="A1" s="67" t="s">
        <v>1886</v>
      </c>
      <c r="B1" s="69" t="s">
        <v>1847</v>
      </c>
      <c r="C1" s="69" t="s">
        <v>1848</v>
      </c>
      <c r="D1" s="69" t="s">
        <v>1849</v>
      </c>
      <c r="E1" s="69" t="s">
        <v>1850</v>
      </c>
      <c r="F1" s="69" t="s">
        <v>1851</v>
      </c>
      <c r="G1" s="69" t="s">
        <v>1852</v>
      </c>
      <c r="H1" s="69" t="s">
        <v>1853</v>
      </c>
    </row>
    <row r="2" spans="1:8" ht="15" customHeight="1">
      <c r="A2" s="68">
        <v>1</v>
      </c>
      <c r="B2" s="109">
        <f>Results!H3</f>
        <v>1.1769067372187665</v>
      </c>
      <c r="C2" s="109">
        <f>Results!H15</f>
        <v>14.77411697167031</v>
      </c>
      <c r="D2" s="109">
        <f>Results!H27</f>
        <v>0.75349334073728547</v>
      </c>
      <c r="E2" s="109">
        <f>Results!H39</f>
        <v>2.0302630571719504</v>
      </c>
      <c r="F2" s="109">
        <f>Results!H51</f>
        <v>2.3866714860634444</v>
      </c>
      <c r="G2" s="109">
        <f>Results!H63</f>
        <v>6.9563635563183617</v>
      </c>
      <c r="H2" s="109">
        <f>Results!H75</f>
        <v>2.1460246785160515</v>
      </c>
    </row>
    <row r="3" spans="1:8" ht="15" customHeight="1">
      <c r="A3" s="68">
        <v>2</v>
      </c>
      <c r="B3" s="109">
        <f>Results!H4</f>
        <v>1.6151483336000823</v>
      </c>
      <c r="C3" s="109">
        <f>Results!H16</f>
        <v>7.772255529228838</v>
      </c>
      <c r="D3" s="109">
        <f>Results!H28</f>
        <v>0.40565729369808429</v>
      </c>
      <c r="E3" s="109">
        <f>Results!H40</f>
        <v>3.3519485386717935</v>
      </c>
      <c r="F3" s="109">
        <f>Results!H52</f>
        <v>4.526303528754001</v>
      </c>
      <c r="G3" s="109">
        <f>Results!H64</f>
        <v>8.9279771410417723</v>
      </c>
      <c r="H3" s="109">
        <f>Results!H76</f>
        <v>2.4424572876104715</v>
      </c>
    </row>
    <row r="4" spans="1:8" ht="15" customHeight="1">
      <c r="A4" s="68">
        <v>3</v>
      </c>
      <c r="B4" s="109">
        <f>Results!H5</f>
        <v>5.1396377042193082</v>
      </c>
      <c r="C4" s="109">
        <f>Results!H17</f>
        <v>2.025577568432289</v>
      </c>
      <c r="D4" s="109">
        <f>Results!H29</f>
        <v>10.617213938708533</v>
      </c>
      <c r="E4" s="109">
        <f>Results!H41</f>
        <v>2.459445921535846</v>
      </c>
      <c r="F4" s="109">
        <f>Results!H53</f>
        <v>0.81695772662054988</v>
      </c>
      <c r="G4" s="109">
        <f>Results!H65</f>
        <v>1.4828095719850196</v>
      </c>
      <c r="H4" s="109">
        <f>Results!H77</f>
        <v>1.6002899594452751</v>
      </c>
    </row>
    <row r="5" spans="1:8" ht="15" customHeight="1">
      <c r="A5" s="68">
        <v>4</v>
      </c>
      <c r="B5" s="109">
        <f>Results!H6</f>
        <v>3.3364949802790518</v>
      </c>
      <c r="C5" s="109">
        <f>Results!H18</f>
        <v>1.0388591032976635</v>
      </c>
      <c r="D5" s="109">
        <f>Results!H30</f>
        <v>2.0396665746032867</v>
      </c>
      <c r="E5" s="109">
        <f>Results!H42</f>
        <v>0.88576751910236007</v>
      </c>
      <c r="F5" s="109">
        <f>Results!H54</f>
        <v>0.76577899854719123</v>
      </c>
      <c r="G5" s="109">
        <f>Results!H66</f>
        <v>2.0115858821357078</v>
      </c>
      <c r="H5" s="109">
        <f>Results!H78</f>
        <v>0.75001949464290774</v>
      </c>
    </row>
    <row r="6" spans="1:8" ht="15" customHeight="1">
      <c r="A6" s="68">
        <v>5</v>
      </c>
      <c r="B6" s="109">
        <f>Results!H7</f>
        <v>1.2938466778861022</v>
      </c>
      <c r="C6" s="109">
        <f>Results!H19</f>
        <v>0.88168384659936339</v>
      </c>
      <c r="D6" s="109">
        <f>Results!H31</f>
        <v>0.89605964191195331</v>
      </c>
      <c r="E6" s="109">
        <f>Results!H43</f>
        <v>0.60499704460964621</v>
      </c>
      <c r="F6" s="109">
        <f>Results!H55</f>
        <v>2.6420662938553541</v>
      </c>
      <c r="G6" s="109">
        <f>Results!H67</f>
        <v>0.76932583753239192</v>
      </c>
      <c r="H6" s="109">
        <f>Results!H79</f>
        <v>9.0317152384490331</v>
      </c>
    </row>
    <row r="7" spans="1:8" ht="15" customHeight="1">
      <c r="A7" s="68">
        <v>6</v>
      </c>
      <c r="B7" s="109">
        <f>Results!H8</f>
        <v>0.87964907592243469</v>
      </c>
      <c r="C7" s="109">
        <f>Results!H20</f>
        <v>2.1559643660857075</v>
      </c>
      <c r="D7" s="109">
        <f>Results!H32</f>
        <v>0.96259444310175213</v>
      </c>
      <c r="E7" s="109">
        <f>Results!H44</f>
        <v>1.6452802339645631</v>
      </c>
      <c r="F7" s="109">
        <f>Results!H56</f>
        <v>1.3240889103953963</v>
      </c>
      <c r="G7" s="109">
        <f>Results!H68</f>
        <v>813.68880601515104</v>
      </c>
      <c r="H7" s="109">
        <f>Results!H80</f>
        <v>2.1115952610184761</v>
      </c>
    </row>
    <row r="8" spans="1:8" ht="15" customHeight="1">
      <c r="A8" s="68">
        <v>7</v>
      </c>
      <c r="B8" s="109">
        <f>Results!H9</f>
        <v>2.4822813880086581</v>
      </c>
      <c r="C8" s="109">
        <f>Results!H21</f>
        <v>4.8736410547007551</v>
      </c>
      <c r="D8" s="109">
        <f>Results!H33</f>
        <v>0.25319719605403612</v>
      </c>
      <c r="E8" s="109">
        <f>Results!H45</f>
        <v>0.50522572324338177</v>
      </c>
      <c r="F8" s="109">
        <f>Results!H57</f>
        <v>2.4032720990536984</v>
      </c>
      <c r="G8" s="109">
        <f>Results!H69</f>
        <v>3.6511054412074397</v>
      </c>
      <c r="H8" s="109">
        <f>Results!H81</f>
        <v>0.93195573192707704</v>
      </c>
    </row>
    <row r="9" spans="1:8" ht="15" customHeight="1">
      <c r="A9" s="68">
        <v>8</v>
      </c>
      <c r="B9" s="109">
        <f>Results!H10</f>
        <v>2.0023118257076455</v>
      </c>
      <c r="C9" s="109">
        <f>Results!H22</f>
        <v>6.2862058816740798E-2</v>
      </c>
      <c r="D9" s="109">
        <f>Results!H34</f>
        <v>6.4605933344003175</v>
      </c>
      <c r="E9" s="109">
        <f>Results!H46</f>
        <v>2.4311967757379311</v>
      </c>
      <c r="F9" s="109">
        <f>Results!H58</f>
        <v>0.24288298528840127</v>
      </c>
      <c r="G9" s="109">
        <f>Results!H70</f>
        <v>9.2248334001835186E-2</v>
      </c>
      <c r="H9" s="109">
        <f>Results!H82</f>
        <v>2.8845241325230409</v>
      </c>
    </row>
    <row r="10" spans="1:8" ht="15" customHeight="1">
      <c r="A10" s="68">
        <v>9</v>
      </c>
      <c r="B10" s="109">
        <f>Results!H11</f>
        <v>0.79278413661028402</v>
      </c>
      <c r="C10" s="109">
        <f>Results!H23</f>
        <v>4.6967625769004355</v>
      </c>
      <c r="D10" s="109">
        <f>Results!H35</f>
        <v>3.14196403496166</v>
      </c>
      <c r="E10" s="109">
        <f>Results!H47</f>
        <v>5.1515265180392973</v>
      </c>
      <c r="F10" s="109">
        <f>Results!H59</f>
        <v>0.3348685206110435</v>
      </c>
      <c r="G10" s="109">
        <f>Results!H71</f>
        <v>2.2631517643769974</v>
      </c>
      <c r="H10" s="109">
        <f>Results!H83</f>
        <v>1.1006328801830649</v>
      </c>
    </row>
    <row r="11" spans="1:8" ht="15" customHeight="1">
      <c r="A11" s="68">
        <v>10</v>
      </c>
      <c r="B11" s="109">
        <f>Results!H12</f>
        <v>12.028070577900843</v>
      </c>
      <c r="C11" s="109">
        <f>Results!H24</f>
        <v>2.8316965400157854</v>
      </c>
      <c r="D11" s="109">
        <f>Results!H36</f>
        <v>14.172280305637756</v>
      </c>
      <c r="E11" s="109">
        <f>Results!H48</f>
        <v>104.81247770373588</v>
      </c>
      <c r="F11" s="109">
        <f>Results!H60</f>
        <v>1.2297229607679212</v>
      </c>
      <c r="G11" s="109">
        <f>Results!H72</f>
        <v>1.5493538438105514</v>
      </c>
      <c r="H11" s="109">
        <f>Results!H84</f>
        <v>1.9701880433030141</v>
      </c>
    </row>
    <row r="12" spans="1:8" ht="15" customHeight="1">
      <c r="A12" s="68">
        <v>11</v>
      </c>
      <c r="B12" s="109">
        <f>Results!H13</f>
        <v>6.5811209358582499</v>
      </c>
      <c r="C12" s="109">
        <f>Results!H25</f>
        <v>3.6342726734955271</v>
      </c>
      <c r="D12" s="109">
        <f>Results!H37</f>
        <v>1.179629112975098</v>
      </c>
      <c r="E12" s="109">
        <f>Results!H49</f>
        <v>1.5351007386123354</v>
      </c>
      <c r="F12" s="109">
        <f>Results!H61</f>
        <v>2.3977257712915554</v>
      </c>
      <c r="G12" s="109">
        <f>Results!H73</f>
        <v>5.7291985378313228</v>
      </c>
      <c r="H12" s="109">
        <f>Results!H85</f>
        <v>0.41132005849114095</v>
      </c>
    </row>
    <row r="13" spans="1:8" ht="15" customHeight="1">
      <c r="A13" s="68">
        <v>12</v>
      </c>
      <c r="B13" s="109">
        <f>Results!H14</f>
        <v>30.449219293435792</v>
      </c>
      <c r="C13" s="109">
        <f>Results!H26</f>
        <v>2.6298855204101406</v>
      </c>
      <c r="D13" s="109">
        <f>Results!H38</f>
        <v>3.9953816869521144</v>
      </c>
      <c r="E13" s="109">
        <f>Results!H50</f>
        <v>3.5185963036897432</v>
      </c>
      <c r="F13" s="109">
        <f>Results!H62</f>
        <v>4.4025315207322633</v>
      </c>
      <c r="G13" s="109">
        <f>Results!H74</f>
        <v>1.6077019814863016</v>
      </c>
      <c r="H13" s="109">
        <f>Results!H86</f>
        <v>1.6002899594452755</v>
      </c>
    </row>
    <row r="14" spans="1:8" ht="15" customHeight="1">
      <c r="A14" s="68">
        <v>1</v>
      </c>
      <c r="B14" s="109">
        <f>Results!H95</f>
        <v>9.839343520893001E-3</v>
      </c>
      <c r="C14" s="109">
        <f>Results!H107</f>
        <v>51.964139070983265</v>
      </c>
      <c r="D14" s="109">
        <f>Results!H119</f>
        <v>652.32379481581847</v>
      </c>
      <c r="E14" s="109">
        <f>Results!H131</f>
        <v>11.708176094224294</v>
      </c>
      <c r="F14" s="109">
        <f>Results!H143</f>
        <v>7.8142700351057277</v>
      </c>
      <c r="G14" s="109">
        <f>Results!H155</f>
        <v>69.044014425353723</v>
      </c>
      <c r="H14" s="109">
        <f>Results!H167</f>
        <v>11.388015403221511</v>
      </c>
    </row>
    <row r="15" spans="1:8" ht="15" customHeight="1">
      <c r="A15" s="68">
        <v>2</v>
      </c>
      <c r="B15" s="109">
        <f>Results!H96</f>
        <v>47.267536727251183</v>
      </c>
      <c r="C15" s="109">
        <f>Results!H108</f>
        <v>1.6656798214069894</v>
      </c>
      <c r="D15" s="109">
        <f>Results!H120</f>
        <v>5.9930924707358127E-2</v>
      </c>
      <c r="E15" s="109">
        <f>Results!H132</f>
        <v>2.4793592038239661E-2</v>
      </c>
      <c r="F15" s="109">
        <f>Results!H144</f>
        <v>0.57945871348362343</v>
      </c>
      <c r="G15" s="109">
        <f>Results!H156</f>
        <v>4.9226816533962241</v>
      </c>
      <c r="H15" s="109">
        <f>Results!H168</f>
        <v>13.051205010935783</v>
      </c>
    </row>
    <row r="16" spans="1:8" ht="15" customHeight="1">
      <c r="A16" s="68">
        <v>3</v>
      </c>
      <c r="B16" s="109">
        <f>Results!H97</f>
        <v>23.14739244380268</v>
      </c>
      <c r="C16" s="109">
        <f>Results!H109</f>
        <v>6.1735961497895993</v>
      </c>
      <c r="D16" s="109">
        <f>Results!H121</f>
        <v>76.786339953132185</v>
      </c>
      <c r="E16" s="109">
        <f>Results!H133</f>
        <v>102.7345600544695</v>
      </c>
      <c r="F16" s="109">
        <f>Results!H145</f>
        <v>3.6454858737655664</v>
      </c>
      <c r="G16" s="109">
        <f>Results!H157</f>
        <v>7.2361821751121165E-3</v>
      </c>
      <c r="H16" s="109">
        <f>Results!H169</f>
        <v>3.3647286373293287E-4</v>
      </c>
    </row>
    <row r="17" spans="1:8" ht="15" customHeight="1">
      <c r="A17" s="68">
        <v>4</v>
      </c>
      <c r="B17" s="109">
        <f>Results!H98</f>
        <v>13.636905933230105</v>
      </c>
      <c r="C17" s="109">
        <f>Results!H110</f>
        <v>2.7510212828535087E-2</v>
      </c>
      <c r="D17" s="109">
        <f>Results!H122</f>
        <v>1.0792037757511934E-2</v>
      </c>
      <c r="E17" s="109">
        <f>Results!H134</f>
        <v>1.25652941477847</v>
      </c>
      <c r="F17" s="109">
        <f>Results!H146</f>
        <v>3.8178959304202893</v>
      </c>
      <c r="G17" s="109">
        <f>Results!H158</f>
        <v>918.2720206749334</v>
      </c>
      <c r="H17" s="109">
        <f>Results!H170</f>
        <v>20.526908300745301</v>
      </c>
    </row>
    <row r="18" spans="1:8" ht="15" customHeight="1">
      <c r="A18" s="68">
        <v>5</v>
      </c>
      <c r="B18" s="109">
        <f>Results!H99</f>
        <v>1.8660236886098594E-2</v>
      </c>
      <c r="C18" s="109">
        <f>Results!H111</f>
        <v>704.00625870895294</v>
      </c>
      <c r="D18" s="109">
        <f>Results!H123</f>
        <v>1.4873846389067304</v>
      </c>
      <c r="E18" s="109">
        <f>Results!H135</f>
        <v>0.83476640420557224</v>
      </c>
      <c r="F18" s="109">
        <f>Results!H147</f>
        <v>1.8957618984299958</v>
      </c>
      <c r="G18" s="109">
        <f>Results!H159</f>
        <v>1.6276356417076128</v>
      </c>
      <c r="H18" s="109">
        <f>Results!H171</f>
        <v>268.00407208700369</v>
      </c>
    </row>
    <row r="19" spans="1:8" ht="15" customHeight="1">
      <c r="A19" s="68">
        <v>6</v>
      </c>
      <c r="B19" s="109">
        <f>Results!H100</f>
        <v>246.61403745163923</v>
      </c>
      <c r="C19" s="109">
        <f>Results!H112</f>
        <v>0.46958051289232355</v>
      </c>
      <c r="D19" s="109">
        <f>Results!H124</f>
        <v>45.2374105394426</v>
      </c>
      <c r="E19" s="109">
        <f>Results!H136</f>
        <v>3.3545310815665053</v>
      </c>
      <c r="F19" s="109">
        <f>Results!H148</f>
        <v>9.271339415737966</v>
      </c>
      <c r="G19" s="109">
        <f>Results!H160</f>
        <v>788.39661819935156</v>
      </c>
      <c r="H19" s="109">
        <f>Results!H172</f>
        <v>0.54190471734048939</v>
      </c>
    </row>
    <row r="20" spans="1:8" ht="15" customHeight="1">
      <c r="A20" s="68">
        <v>7</v>
      </c>
      <c r="B20" s="109">
        <f>Results!H101</f>
        <v>0.23316844167842038</v>
      </c>
      <c r="C20" s="109">
        <f>Results!H113</f>
        <v>2.5777477820593933</v>
      </c>
      <c r="D20" s="109">
        <f>Results!H125</f>
        <v>14.683368932966385</v>
      </c>
      <c r="E20" s="109">
        <f>Results!H137</f>
        <v>1.650356588553562</v>
      </c>
      <c r="F20" s="109">
        <f>Results!H149</f>
        <v>0.2120943034506067</v>
      </c>
      <c r="G20" s="109">
        <f>Results!H161</f>
        <v>6.8051830443518549E-2</v>
      </c>
      <c r="H20" s="109">
        <f>Results!H173</f>
        <v>1.1942551607103085</v>
      </c>
    </row>
    <row r="21" spans="1:8" ht="15" customHeight="1">
      <c r="A21" s="68">
        <v>8</v>
      </c>
      <c r="B21" s="109">
        <f>Results!H102</f>
        <v>4.1682576142662677</v>
      </c>
      <c r="C21" s="109">
        <f>Results!H114</f>
        <v>0.35423478118235269</v>
      </c>
      <c r="D21" s="109">
        <f>Results!H126</f>
        <v>6.7401363546157693</v>
      </c>
      <c r="E21" s="109">
        <f>Results!H138</f>
        <v>2.6258377547993281</v>
      </c>
      <c r="F21" s="109">
        <f>Results!H150</f>
        <v>0.28180669224550198</v>
      </c>
      <c r="G21" s="109">
        <f>Results!H162</f>
        <v>3.0093344318490067</v>
      </c>
      <c r="H21" s="109">
        <f>Results!H174</f>
        <v>79.494204383637509</v>
      </c>
    </row>
    <row r="22" spans="1:8" ht="15" customHeight="1">
      <c r="A22" s="68">
        <v>9</v>
      </c>
      <c r="B22" s="109">
        <f>Results!H103</f>
        <v>0.4463078574165506</v>
      </c>
      <c r="C22" s="109">
        <f>Results!H115</f>
        <v>0.32671647501585599</v>
      </c>
      <c r="D22" s="109">
        <f>Results!H127</f>
        <v>4.2069590576146059</v>
      </c>
      <c r="E22" s="109">
        <f>Results!H139</f>
        <v>18.372097557806555</v>
      </c>
      <c r="F22" s="109">
        <f>Results!H151</f>
        <v>0.48501830807387486</v>
      </c>
      <c r="G22" s="109">
        <f>Results!H163</f>
        <v>0.75581817227605441</v>
      </c>
      <c r="H22" s="109">
        <f>Results!H175</f>
        <v>3.3790881057105926E-2</v>
      </c>
    </row>
    <row r="23" spans="1:8" ht="15" customHeight="1">
      <c r="A23" s="68">
        <v>10</v>
      </c>
      <c r="B23" s="109">
        <f>Results!H104</f>
        <v>35.822094237816636</v>
      </c>
      <c r="C23" s="109">
        <f>Results!H116</f>
        <v>529.85156553934178</v>
      </c>
      <c r="D23" s="109">
        <f>Results!H128</f>
        <v>11.12791277194064</v>
      </c>
      <c r="E23" s="109">
        <f>Results!H140</f>
        <v>143.61982615725705</v>
      </c>
      <c r="F23" s="109">
        <f>Results!H152</f>
        <v>10.798640409058839</v>
      </c>
      <c r="G23" s="109">
        <f>Results!H164</f>
        <v>0.4883918771941077</v>
      </c>
      <c r="H23" s="109">
        <f>Results!H176</f>
        <v>6.632002011676108</v>
      </c>
    </row>
    <row r="24" spans="1:8" ht="15" customHeight="1">
      <c r="A24" s="68">
        <v>11</v>
      </c>
      <c r="B24" s="109">
        <f>Results!H105</f>
        <v>46.616790581256041</v>
      </c>
      <c r="C24" s="109">
        <f>Results!H117</f>
        <v>0.9566818354009814</v>
      </c>
      <c r="D24" s="109">
        <f>Results!H129</f>
        <v>0.55585395247521852</v>
      </c>
      <c r="E24" s="109">
        <f>Results!H141</f>
        <v>0.36927763068164976</v>
      </c>
      <c r="F24" s="109">
        <f>Results!H153</f>
        <v>4.2069590576146121</v>
      </c>
      <c r="G24" s="109">
        <f>Results!H165</f>
        <v>1266.0433694719291</v>
      </c>
      <c r="H24" s="109">
        <f>Results!H177</f>
        <v>13.051205010935769</v>
      </c>
    </row>
    <row r="25" spans="1:8" ht="15" customHeight="1">
      <c r="A25" s="68">
        <v>12</v>
      </c>
      <c r="B25" s="109">
        <f>Results!H106</f>
        <v>27.40013528272852</v>
      </c>
      <c r="C25" s="109">
        <f>Results!H118</f>
        <v>3.0524492324631707E-2</v>
      </c>
      <c r="D25" s="109">
        <f>Results!H130</f>
        <v>48.934422810107179</v>
      </c>
      <c r="E25" s="109">
        <f>Results!H142</f>
        <v>10.798640409058848</v>
      </c>
      <c r="F25" s="109">
        <f>Results!H154</f>
        <v>5.4873557542186049</v>
      </c>
      <c r="G25" s="109">
        <f>Results!H166</f>
        <v>1.4071516112598998</v>
      </c>
      <c r="H25" s="109">
        <f>Results!H178</f>
        <v>570.51108621097467</v>
      </c>
    </row>
  </sheetData>
  <phoneticPr fontId="5" type="noConversion"/>
  <conditionalFormatting sqref="B2:H25">
    <cfRule type="cellIs" dxfId="4" priority="1" stopIfTrue="1" operator="between">
      <formula>5</formula>
      <formula>10</formula>
    </cfRule>
    <cfRule type="cellIs" dxfId="3" priority="2" stopIfTrue="1" operator="between">
      <formula>2</formula>
      <formula>5</formula>
    </cfRule>
    <cfRule type="cellIs" dxfId="2" priority="3" stopIfTrue="1" operator="lessThan">
      <formula>2</formula>
    </cfRule>
    <cfRule type="cellIs" dxfId="1" priority="4" stopIfTrue="1" operator="lessThan">
      <formula>-10</formula>
    </cfRule>
    <cfRule type="cellIs" dxfId="0" priority="5" stopIfTrue="1" operator="greaterThan">
      <formula>10</formula>
    </cfRule>
    <cfRule type="colorScale" priority="6">
      <colorScale>
        <cfvo type="num" val="-10"/>
        <cfvo type="num" val="10"/>
        <color rgb="FFF8696B"/>
        <color rgb="FF63BE7B"/>
      </colorScale>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T174"/>
  <sheetViews>
    <sheetView zoomScale="125" workbookViewId="0"/>
  </sheetViews>
  <sheetFormatPr defaultRowHeight="15" customHeight="1"/>
  <cols>
    <col min="1" max="1" width="10.7109375" customWidth="1"/>
    <col min="2" max="2" width="12.7109375" customWidth="1"/>
    <col min="3" max="4" width="15.7109375" customWidth="1"/>
    <col min="5" max="8" width="8.7109375" customWidth="1"/>
    <col min="9" max="9" width="2.7109375" customWidth="1"/>
    <col min="10" max="10" width="7.42578125" bestFit="1" customWidth="1"/>
    <col min="11" max="11" width="5.140625" bestFit="1" customWidth="1"/>
    <col min="12" max="12" width="16.28515625" bestFit="1" customWidth="1"/>
    <col min="13" max="13" width="10.140625" bestFit="1" customWidth="1"/>
    <col min="14" max="14" width="8" bestFit="1" customWidth="1"/>
    <col min="15" max="16" width="12.7109375" customWidth="1"/>
    <col min="17" max="18" width="15.7109375" customWidth="1"/>
  </cols>
  <sheetData>
    <row r="1" spans="1:20" ht="15" customHeight="1">
      <c r="A1" s="24">
        <v>4</v>
      </c>
      <c r="B1" s="7"/>
      <c r="C1" s="7"/>
      <c r="D1" s="7"/>
      <c r="E1" s="7"/>
      <c r="G1" s="7"/>
      <c r="H1" s="7"/>
      <c r="I1" s="7"/>
      <c r="J1" s="7"/>
      <c r="K1" s="7"/>
    </row>
    <row r="2" spans="1:20" ht="30" customHeight="1">
      <c r="A2" s="172" t="s">
        <v>333</v>
      </c>
      <c r="B2" s="173"/>
      <c r="C2" s="173"/>
      <c r="D2" s="173"/>
      <c r="E2" s="173"/>
      <c r="F2" s="173"/>
      <c r="G2" s="173"/>
      <c r="H2" s="173"/>
      <c r="K2" s="7"/>
    </row>
    <row r="4" spans="1:20" ht="30" customHeight="1">
      <c r="A4" s="172" t="s">
        <v>1879</v>
      </c>
      <c r="B4" s="173"/>
      <c r="C4" s="173"/>
      <c r="D4" s="173"/>
      <c r="E4" s="173"/>
      <c r="F4" s="173"/>
      <c r="G4" s="173"/>
      <c r="H4" s="173"/>
      <c r="J4" s="123" t="s">
        <v>1882</v>
      </c>
      <c r="K4" s="150"/>
      <c r="L4" s="150"/>
      <c r="M4" s="150"/>
      <c r="N4" s="124"/>
    </row>
    <row r="5" spans="1:20" ht="15" customHeight="1">
      <c r="J5" s="137" t="s">
        <v>1878</v>
      </c>
      <c r="K5" s="137" t="s">
        <v>1741</v>
      </c>
      <c r="L5" s="130" t="s">
        <v>2517</v>
      </c>
      <c r="M5" s="123" t="s">
        <v>339</v>
      </c>
      <c r="N5" s="124"/>
      <c r="S5" s="3"/>
      <c r="T5" s="3"/>
    </row>
    <row r="6" spans="1:20" ht="30" customHeight="1">
      <c r="J6" s="138"/>
      <c r="K6" s="138"/>
      <c r="L6" s="131"/>
      <c r="M6" s="42" t="str">
        <f>Results!D2</f>
        <v>Test Sample</v>
      </c>
      <c r="N6" s="42" t="str">
        <f>Results!E2</f>
        <v>Control Sample</v>
      </c>
      <c r="S6" s="3"/>
      <c r="T6" s="3"/>
    </row>
    <row r="7" spans="1:20" ht="15" customHeight="1">
      <c r="J7" s="166" t="str">
        <f>'Gene Table'!A3</f>
        <v>Plate 1</v>
      </c>
      <c r="K7" s="9" t="str">
        <f>Results!C3</f>
        <v>A01</v>
      </c>
      <c r="L7" s="9" t="str">
        <f>Results!B3</f>
        <v>NM_005228</v>
      </c>
      <c r="M7" s="46">
        <f>Results!F3</f>
        <v>0.46062565367908098</v>
      </c>
      <c r="N7" s="46">
        <f>Results!G3</f>
        <v>0.3913867081495504</v>
      </c>
    </row>
    <row r="8" spans="1:20" ht="15" customHeight="1">
      <c r="J8" s="167"/>
      <c r="K8" s="9" t="str">
        <f>Results!C4</f>
        <v>A02</v>
      </c>
      <c r="L8" s="9" t="str">
        <f>Results!B4</f>
        <v>NM_004985</v>
      </c>
      <c r="M8" s="46">
        <f>Results!F4</f>
        <v>2.4922537272096847E-3</v>
      </c>
      <c r="N8" s="46">
        <f>Results!G4</f>
        <v>1.543049437233161E-3</v>
      </c>
    </row>
    <row r="9" spans="1:20" ht="15" customHeight="1">
      <c r="J9" s="167"/>
      <c r="K9" s="9" t="str">
        <f>Results!C5</f>
        <v>A03</v>
      </c>
      <c r="L9" s="9" t="str">
        <f>Results!B5</f>
        <v>NM_000546</v>
      </c>
      <c r="M9" s="46">
        <f>Results!F5</f>
        <v>4.7202268298838293E-2</v>
      </c>
      <c r="N9" s="46">
        <f>Results!G5</f>
        <v>9.1839680178406932E-3</v>
      </c>
      <c r="P9" s="3"/>
      <c r="Q9" s="3"/>
      <c r="R9" s="3"/>
      <c r="S9" s="3"/>
      <c r="T9" s="3"/>
    </row>
    <row r="10" spans="1:20" ht="15" customHeight="1">
      <c r="J10" s="167"/>
      <c r="K10" s="9" t="str">
        <f>Results!C6</f>
        <v>A04</v>
      </c>
      <c r="L10" s="9" t="str">
        <f>Results!B6</f>
        <v>NM_005957</v>
      </c>
      <c r="M10" s="46">
        <f>Results!F6</f>
        <v>0.13757911002288328</v>
      </c>
      <c r="N10" s="46">
        <f>Results!G6</f>
        <v>4.1234622211652985E-2</v>
      </c>
      <c r="P10" s="3"/>
      <c r="Q10" s="3"/>
      <c r="R10" s="3"/>
      <c r="S10" s="3"/>
      <c r="T10" s="3"/>
    </row>
    <row r="11" spans="1:20" ht="15" customHeight="1">
      <c r="J11" s="167"/>
      <c r="K11" s="9" t="str">
        <f>Results!C7</f>
        <v>A05</v>
      </c>
      <c r="L11" s="9" t="str">
        <f>Results!B7</f>
        <v>NM_000038</v>
      </c>
      <c r="M11" s="46">
        <f>Results!F7</f>
        <v>0.36391329571054687</v>
      </c>
      <c r="N11" s="46">
        <f>Results!G7</f>
        <v>0.28126462117220219</v>
      </c>
      <c r="P11" s="3"/>
      <c r="Q11" s="3"/>
      <c r="R11" s="3"/>
      <c r="S11" s="3"/>
      <c r="T11" s="3"/>
    </row>
    <row r="12" spans="1:20" ht="15" customHeight="1">
      <c r="B12" s="27">
        <f>IF(MIN(M7:N174)&gt;1,10^(2+INT(LOG(MIN(M7:N174)))),10^(INT(LOG(MIN(M7:N174)))))</f>
        <v>1E-4</v>
      </c>
      <c r="C12" s="28">
        <f>B12*'Scatter Plot'!A1</f>
        <v>4.0000000000000002E-4</v>
      </c>
      <c r="D12" s="28">
        <f>C12</f>
        <v>4.0000000000000002E-4</v>
      </c>
      <c r="E12" s="28">
        <f>B12</f>
        <v>1E-4</v>
      </c>
      <c r="F12" s="29">
        <f>B12</f>
        <v>1E-4</v>
      </c>
      <c r="J12" s="167"/>
      <c r="K12" s="9" t="str">
        <f>Results!C8</f>
        <v>A06</v>
      </c>
      <c r="L12" s="9" t="str">
        <f>Results!B8</f>
        <v>NM_004333</v>
      </c>
      <c r="M12" s="46">
        <f>Results!F8</f>
        <v>3.396661892733582E-3</v>
      </c>
      <c r="N12" s="46">
        <f>Results!G8</f>
        <v>3.8613828920035054E-3</v>
      </c>
      <c r="P12" s="3"/>
      <c r="Q12" s="3"/>
      <c r="R12" s="3"/>
      <c r="S12" s="3"/>
      <c r="T12" s="3"/>
    </row>
    <row r="13" spans="1:20" ht="15" customHeight="1">
      <c r="B13" s="30">
        <f>IF(MAX(M7:N174)&gt;1,10^(2+INT(LOG(MAX(M7:N174)))),10^(INT(LOG(MAX(M7:N174)))+1))</f>
        <v>10000</v>
      </c>
      <c r="C13" s="31">
        <f>B13*'Scatter Plot'!A1</f>
        <v>40000</v>
      </c>
      <c r="D13" s="31">
        <f>C13</f>
        <v>40000</v>
      </c>
      <c r="E13" s="31">
        <f>B13</f>
        <v>10000</v>
      </c>
      <c r="F13" s="32">
        <f>B13</f>
        <v>10000</v>
      </c>
      <c r="J13" s="167"/>
      <c r="K13" s="9" t="str">
        <f>Results!C9</f>
        <v>A07</v>
      </c>
      <c r="L13" s="9" t="str">
        <f>Results!B9</f>
        <v>NM_006297</v>
      </c>
      <c r="M13" s="46">
        <f>Results!F9</f>
        <v>0.61628375449860706</v>
      </c>
      <c r="N13" s="46">
        <f>Results!G9</f>
        <v>0.24827312385925907</v>
      </c>
      <c r="P13" s="3"/>
      <c r="Q13" s="3"/>
      <c r="R13" s="3"/>
      <c r="S13" s="3"/>
      <c r="T13" s="3"/>
    </row>
    <row r="14" spans="1:20" ht="15" customHeight="1">
      <c r="J14" s="167"/>
      <c r="K14" s="9" t="str">
        <f>Results!C10</f>
        <v>A08</v>
      </c>
      <c r="L14" s="9" t="str">
        <f>Results!B10</f>
        <v>NM_000400</v>
      </c>
      <c r="M14" s="46">
        <f>Results!F10</f>
        <v>3.7464465176430546E-2</v>
      </c>
      <c r="N14" s="46">
        <f>Results!G10</f>
        <v>1.8710604759670773E-2</v>
      </c>
      <c r="P14" s="3"/>
      <c r="Q14" s="3"/>
      <c r="R14" s="3"/>
      <c r="S14" s="3"/>
      <c r="T14" s="3"/>
    </row>
    <row r="15" spans="1:20" ht="15" customHeight="1">
      <c r="J15" s="167"/>
      <c r="K15" s="9" t="str">
        <f>Results!C11</f>
        <v>A09</v>
      </c>
      <c r="L15" s="9" t="str">
        <f>Results!B11</f>
        <v>NM_000576</v>
      </c>
      <c r="M15" s="46">
        <f>Results!F11</f>
        <v>5.0473385425002633E-2</v>
      </c>
      <c r="N15" s="46">
        <f>Results!G11</f>
        <v>6.3665988122330819E-2</v>
      </c>
      <c r="P15" s="3"/>
      <c r="Q15" s="3"/>
      <c r="R15" s="3"/>
      <c r="S15" s="3"/>
      <c r="T15" s="3"/>
    </row>
    <row r="16" spans="1:20" ht="15" customHeight="1">
      <c r="J16" s="167"/>
      <c r="K16" s="9" t="str">
        <f>Results!C12</f>
        <v>A10</v>
      </c>
      <c r="L16" s="9" t="str">
        <f>Results!B12</f>
        <v>NM_000963</v>
      </c>
      <c r="M16" s="46">
        <f>Results!F12</f>
        <v>1.8389167769043233E-2</v>
      </c>
      <c r="N16" s="46">
        <f>Results!G12</f>
        <v>1.5288543287091802E-3</v>
      </c>
      <c r="P16" s="3"/>
      <c r="Q16" s="3"/>
      <c r="R16" s="3"/>
      <c r="S16" s="3"/>
      <c r="T16" s="3"/>
    </row>
    <row r="17" spans="10:20" ht="15" customHeight="1">
      <c r="J17" s="167"/>
      <c r="K17" s="9" t="str">
        <f>Results!C13</f>
        <v>A11</v>
      </c>
      <c r="L17" s="9" t="str">
        <f>Results!B13</f>
        <v>NM_000499</v>
      </c>
      <c r="M17" s="46">
        <f>Results!F13</f>
        <v>3.5443543760646901E-2</v>
      </c>
      <c r="N17" s="46">
        <f>Results!G13</f>
        <v>5.3856393319756972E-3</v>
      </c>
      <c r="P17" s="3"/>
      <c r="Q17" s="3"/>
      <c r="R17" s="3"/>
      <c r="S17" s="3"/>
      <c r="T17" s="3"/>
    </row>
    <row r="18" spans="10:20" ht="15" customHeight="1">
      <c r="J18" s="167"/>
      <c r="K18" s="9" t="str">
        <f>Results!C14</f>
        <v>A12</v>
      </c>
      <c r="L18" s="9" t="str">
        <f>Results!B14</f>
        <v>NM_001071</v>
      </c>
      <c r="M18" s="46">
        <f>Results!F14</f>
        <v>0.16247991930303105</v>
      </c>
      <c r="N18" s="46">
        <f>Results!G14</f>
        <v>5.3360947529468607E-3</v>
      </c>
      <c r="P18" s="3"/>
      <c r="Q18" s="3"/>
      <c r="R18" s="3"/>
      <c r="S18" s="3"/>
      <c r="T18" s="3"/>
    </row>
    <row r="19" spans="10:20" ht="15" customHeight="1">
      <c r="J19" s="167"/>
      <c r="K19" s="9" t="str">
        <f>Results!C15</f>
        <v>B01</v>
      </c>
      <c r="L19" s="9" t="str">
        <f>Results!B15</f>
        <v>NM_002542</v>
      </c>
      <c r="M19" s="46">
        <f>Results!F15</f>
        <v>9.462290956946233E-2</v>
      </c>
      <c r="N19" s="46">
        <f>Results!G15</f>
        <v>6.4046406124239992E-3</v>
      </c>
      <c r="P19" s="3"/>
      <c r="Q19" s="3"/>
      <c r="R19" s="3"/>
      <c r="S19" s="3"/>
      <c r="T19" s="3"/>
    </row>
    <row r="20" spans="10:20" ht="15" customHeight="1">
      <c r="J20" s="167"/>
      <c r="K20" s="9" t="str">
        <f>Results!C16</f>
        <v>B02</v>
      </c>
      <c r="L20" s="9" t="str">
        <f>Results!B16</f>
        <v>NM_000376</v>
      </c>
      <c r="M20" s="46">
        <f>Results!F16</f>
        <v>0.21538653992800413</v>
      </c>
      <c r="N20" s="46">
        <f>Results!G16</f>
        <v>2.7712230911349715E-2</v>
      </c>
      <c r="P20" s="3"/>
      <c r="Q20" s="3"/>
      <c r="R20" s="3"/>
      <c r="S20" s="3"/>
      <c r="T20" s="3"/>
    </row>
    <row r="21" spans="10:20" ht="15" customHeight="1">
      <c r="J21" s="167"/>
      <c r="K21" s="9" t="str">
        <f>Results!C17</f>
        <v>B03</v>
      </c>
      <c r="L21" s="9" t="str">
        <f>Results!B17</f>
        <v>NM_000577</v>
      </c>
      <c r="M21" s="46">
        <f>Results!F17</f>
        <v>2.9873291174804445E-2</v>
      </c>
      <c r="N21" s="46">
        <f>Results!G17</f>
        <v>1.4748036135651475E-2</v>
      </c>
      <c r="P21" s="3"/>
      <c r="Q21" s="3"/>
      <c r="R21" s="3"/>
      <c r="S21" s="3"/>
      <c r="T21" s="3"/>
    </row>
    <row r="22" spans="10:20" ht="15" customHeight="1">
      <c r="J22" s="167"/>
      <c r="K22" s="9" t="str">
        <f>Results!C18</f>
        <v>B04</v>
      </c>
      <c r="L22" s="9" t="str">
        <f>Results!B18</f>
        <v>NM_000572</v>
      </c>
      <c r="M22" s="46">
        <f>Results!F18</f>
        <v>5.8924033494889942E-2</v>
      </c>
      <c r="N22" s="46">
        <f>Results!G18</f>
        <v>5.6719947207322575E-2</v>
      </c>
      <c r="P22" s="3"/>
      <c r="Q22" s="3"/>
      <c r="R22" s="3"/>
      <c r="S22" s="3"/>
      <c r="T22" s="3"/>
    </row>
    <row r="23" spans="10:20" ht="15" customHeight="1">
      <c r="J23" s="167"/>
      <c r="K23" s="9" t="str">
        <f>Results!C19</f>
        <v>B05</v>
      </c>
      <c r="L23" s="9" t="str">
        <f>Results!B19</f>
        <v>NM_000015</v>
      </c>
      <c r="M23" s="46">
        <f>Results!F19</f>
        <v>1.0098336225243467E-3</v>
      </c>
      <c r="N23" s="46">
        <f>Results!G19</f>
        <v>1.1453466301092556E-3</v>
      </c>
      <c r="P23" s="3"/>
      <c r="Q23" s="3"/>
      <c r="R23" s="3"/>
      <c r="S23" s="3"/>
      <c r="T23" s="3"/>
    </row>
    <row r="24" spans="10:20" ht="15" customHeight="1">
      <c r="J24" s="167"/>
      <c r="K24" s="9" t="str">
        <f>Results!C20</f>
        <v>B06</v>
      </c>
      <c r="L24" s="9" t="str">
        <f>Results!B20</f>
        <v>NM_005432</v>
      </c>
      <c r="M24" s="46">
        <f>Results!F20</f>
        <v>0.52183538020687414</v>
      </c>
      <c r="N24" s="46">
        <f>Results!G20</f>
        <v>0.24204267399572099</v>
      </c>
      <c r="P24" s="3"/>
      <c r="Q24" s="3"/>
      <c r="R24" s="3"/>
      <c r="S24" s="3"/>
      <c r="T24" s="3"/>
    </row>
    <row r="25" spans="10:20" ht="15" customHeight="1">
      <c r="J25" s="167"/>
      <c r="K25" s="9" t="str">
        <f>Results!C21</f>
        <v>B07</v>
      </c>
      <c r="L25" s="9" t="str">
        <f>Results!B21</f>
        <v>NM_000251</v>
      </c>
      <c r="M25" s="46">
        <f>Results!F21</f>
        <v>7.3556671076172933E-2</v>
      </c>
      <c r="N25" s="46">
        <f>Results!G21</f>
        <v>1.5092755139450737E-2</v>
      </c>
      <c r="P25" s="3"/>
      <c r="Q25" s="3"/>
      <c r="R25" s="3"/>
      <c r="S25" s="3"/>
      <c r="T25" s="3"/>
    </row>
    <row r="26" spans="10:20" ht="15" customHeight="1">
      <c r="J26" s="167"/>
      <c r="K26" s="9" t="str">
        <f>Results!C22</f>
        <v>B08</v>
      </c>
      <c r="L26" s="9" t="str">
        <f>Results!B22</f>
        <v>NM_000249</v>
      </c>
      <c r="M26" s="46">
        <f>Results!F22</f>
        <v>2.5178450880679101E-2</v>
      </c>
      <c r="N26" s="46">
        <f>Results!G22</f>
        <v>0.40053493879481128</v>
      </c>
      <c r="P26" s="3"/>
      <c r="Q26" s="3"/>
      <c r="R26" s="3"/>
      <c r="S26" s="3"/>
      <c r="T26" s="3"/>
    </row>
    <row r="27" spans="10:20" ht="15" customHeight="1">
      <c r="J27" s="167"/>
      <c r="K27" s="9" t="str">
        <f>Results!C23</f>
        <v>B09</v>
      </c>
      <c r="L27" s="9" t="str">
        <f>Results!B23</f>
        <v>NM_000584</v>
      </c>
      <c r="M27" s="46">
        <f>Results!F23</f>
        <v>9.1823039579894294E-2</v>
      </c>
      <c r="N27" s="46">
        <f>Results!G23</f>
        <v>1.9550283429589848E-2</v>
      </c>
      <c r="P27" s="3"/>
      <c r="Q27" s="3"/>
      <c r="R27" s="3"/>
      <c r="S27" s="3"/>
      <c r="T27" s="3"/>
    </row>
    <row r="28" spans="10:20" ht="15" customHeight="1">
      <c r="J28" s="167"/>
      <c r="K28" s="9" t="str">
        <f>Results!C24</f>
        <v>B10</v>
      </c>
      <c r="L28" s="9" t="str">
        <f>Results!B24</f>
        <v>NM_000594</v>
      </c>
      <c r="M28" s="46">
        <f>Results!F24</f>
        <v>4.1337494582077668E-3</v>
      </c>
      <c r="N28" s="46">
        <f>Results!G24</f>
        <v>1.4598137193700576E-3</v>
      </c>
      <c r="P28" s="3"/>
      <c r="Q28" s="3"/>
      <c r="R28" s="3"/>
      <c r="S28" s="3"/>
      <c r="T28" s="3"/>
    </row>
    <row r="29" spans="10:20" ht="15" customHeight="1">
      <c r="J29" s="167"/>
      <c r="K29" s="9" t="str">
        <f>Results!C25</f>
        <v>B11</v>
      </c>
      <c r="L29" s="9" t="str">
        <f>Results!B25</f>
        <v>NM_000660</v>
      </c>
      <c r="M29" s="46">
        <f>Results!F25</f>
        <v>0.50057795642691127</v>
      </c>
      <c r="N29" s="46">
        <f>Results!G25</f>
        <v>0.13773813948457639</v>
      </c>
      <c r="P29" s="3"/>
      <c r="Q29" s="3"/>
      <c r="R29" s="3"/>
      <c r="S29" s="3"/>
      <c r="T29" s="3"/>
    </row>
    <row r="30" spans="10:20" ht="15" customHeight="1">
      <c r="J30" s="167"/>
      <c r="K30" s="9" t="str">
        <f>Results!C26</f>
        <v>B12</v>
      </c>
      <c r="L30" s="9" t="str">
        <f>Results!B26</f>
        <v>NM_000059</v>
      </c>
      <c r="M30" s="46">
        <f>Results!F26</f>
        <v>8.5278941023060675E-2</v>
      </c>
      <c r="N30" s="46">
        <f>Results!G26</f>
        <v>3.2426864348742111E-2</v>
      </c>
      <c r="P30" s="3"/>
      <c r="Q30" s="3"/>
      <c r="R30" s="3"/>
      <c r="S30" s="3"/>
      <c r="T30" s="3"/>
    </row>
    <row r="31" spans="10:20" ht="15" customHeight="1">
      <c r="J31" s="167"/>
      <c r="K31" s="9" t="str">
        <f>Results!C27</f>
        <v>C01</v>
      </c>
      <c r="L31" s="9" t="str">
        <f>Results!B27</f>
        <v>NM_005037</v>
      </c>
      <c r="M31" s="46">
        <f>Results!F27</f>
        <v>6.4058012911984716E-4</v>
      </c>
      <c r="N31" s="46">
        <f>Results!G27</f>
        <v>8.5014703446887284E-4</v>
      </c>
      <c r="P31" s="3"/>
      <c r="Q31" s="3"/>
      <c r="R31" s="3"/>
      <c r="S31" s="3"/>
      <c r="T31" s="3"/>
    </row>
    <row r="32" spans="10:20" ht="15" customHeight="1">
      <c r="J32" s="167"/>
      <c r="K32" s="9" t="str">
        <f>Results!C28</f>
        <v>C02</v>
      </c>
      <c r="L32" s="9" t="str">
        <f>Results!B28</f>
        <v>NM_006218</v>
      </c>
      <c r="M32" s="46">
        <f>Results!F28</f>
        <v>0.35890319382970393</v>
      </c>
      <c r="N32" s="46">
        <f>Results!G28</f>
        <v>0.88474483117964664</v>
      </c>
      <c r="P32" s="3"/>
      <c r="Q32" s="3"/>
      <c r="R32" s="3"/>
      <c r="S32" s="3"/>
      <c r="T32" s="3"/>
    </row>
    <row r="33" spans="10:20" ht="15" customHeight="1">
      <c r="J33" s="167"/>
      <c r="K33" s="9" t="str">
        <f>Results!C29</f>
        <v>C03</v>
      </c>
      <c r="L33" s="9" t="str">
        <f>Results!B29</f>
        <v>NM_000254</v>
      </c>
      <c r="M33" s="46">
        <f>Results!F29</f>
        <v>3.4315400430845279E-2</v>
      </c>
      <c r="N33" s="46">
        <f>Results!G29</f>
        <v>3.232053213671926E-3</v>
      </c>
      <c r="P33" s="3"/>
      <c r="Q33" s="3"/>
      <c r="R33" s="3"/>
      <c r="S33" s="3"/>
      <c r="T33" s="3"/>
    </row>
    <row r="34" spans="10:20" ht="15" customHeight="1">
      <c r="J34" s="167"/>
      <c r="K34" s="9" t="str">
        <f>Results!C30</f>
        <v>C04</v>
      </c>
      <c r="L34" s="9" t="str">
        <f>Results!B30</f>
        <v>NM_000600</v>
      </c>
      <c r="M34" s="46">
        <f>Results!F30</f>
        <v>0.16061367825685333</v>
      </c>
      <c r="N34" s="46">
        <f>Results!G30</f>
        <v>7.8745065618429588E-2</v>
      </c>
      <c r="P34" s="3"/>
      <c r="Q34" s="3"/>
      <c r="R34" s="3"/>
      <c r="S34" s="3"/>
      <c r="T34" s="3"/>
    </row>
    <row r="35" spans="10:20" ht="15" customHeight="1">
      <c r="J35" s="167"/>
      <c r="K35" s="9" t="str">
        <f>Results!C31</f>
        <v>C05</v>
      </c>
      <c r="L35" s="9" t="str">
        <f>Results!B31</f>
        <v>NM_000618</v>
      </c>
      <c r="M35" s="46">
        <f>Results!F31</f>
        <v>5.4997995813113544E-4</v>
      </c>
      <c r="N35" s="46">
        <f>Results!G31</f>
        <v>6.137760617782364E-4</v>
      </c>
      <c r="P35" s="3"/>
      <c r="Q35" s="3"/>
      <c r="R35" s="3"/>
      <c r="S35" s="3"/>
      <c r="T35" s="3"/>
    </row>
    <row r="36" spans="10:20" ht="15" customHeight="1">
      <c r="J36" s="167"/>
      <c r="K36" s="9" t="str">
        <f>Results!C32</f>
        <v>C06</v>
      </c>
      <c r="L36" s="9" t="str">
        <f>Results!B32</f>
        <v>NM_202001</v>
      </c>
      <c r="M36" s="46">
        <f>Results!F32</f>
        <v>5.9081742637660806E-4</v>
      </c>
      <c r="N36" s="46">
        <f>Results!G32</f>
        <v>6.137760617782364E-4</v>
      </c>
      <c r="P36" s="3"/>
      <c r="Q36" s="3"/>
      <c r="R36" s="3"/>
      <c r="S36" s="3"/>
      <c r="T36" s="3"/>
    </row>
    <row r="37" spans="10:20" ht="15" customHeight="1">
      <c r="J37" s="167"/>
      <c r="K37" s="9" t="str">
        <f>Results!C33</f>
        <v>C07</v>
      </c>
      <c r="L37" s="9" t="str">
        <f>Results!B33</f>
        <v>NM_000903</v>
      </c>
      <c r="M37" s="46">
        <f>Results!F33</f>
        <v>1.7969158596730334E-2</v>
      </c>
      <c r="N37" s="46">
        <f>Results!G33</f>
        <v>7.0969026816929848E-2</v>
      </c>
      <c r="P37" s="3"/>
      <c r="Q37" s="3"/>
      <c r="R37" s="3"/>
      <c r="S37" s="3"/>
      <c r="T37" s="3"/>
    </row>
    <row r="38" spans="10:20" ht="15" customHeight="1">
      <c r="J38" s="167"/>
      <c r="K38" s="9" t="str">
        <f>Results!C34</f>
        <v>C08</v>
      </c>
      <c r="L38" s="9" t="str">
        <f>Results!B34</f>
        <v>NM_004628</v>
      </c>
      <c r="M38" s="46">
        <f>Results!F34</f>
        <v>0.67439543073714525</v>
      </c>
      <c r="N38" s="46">
        <f>Results!G34</f>
        <v>0.10438598992854635</v>
      </c>
      <c r="P38" s="3"/>
      <c r="Q38" s="3"/>
      <c r="R38" s="3"/>
      <c r="S38" s="3"/>
      <c r="T38" s="3"/>
    </row>
    <row r="39" spans="10:20" ht="15" customHeight="1">
      <c r="J39" s="167"/>
      <c r="K39" s="9" t="str">
        <f>Results!C35</f>
        <v>C09</v>
      </c>
      <c r="L39" s="9" t="str">
        <f>Results!B35</f>
        <v>NM_001025366</v>
      </c>
      <c r="M39" s="46">
        <f>Results!F35</f>
        <v>0.45533491679598914</v>
      </c>
      <c r="N39" s="46">
        <f>Results!G35</f>
        <v>0.14492047385944867</v>
      </c>
      <c r="P39" s="3"/>
      <c r="Q39" s="3"/>
      <c r="R39" s="3"/>
      <c r="S39" s="3"/>
      <c r="T39" s="3"/>
    </row>
    <row r="40" spans="10:20" ht="15" customHeight="1">
      <c r="J40" s="167"/>
      <c r="K40" s="9" t="str">
        <f>Results!C36</f>
        <v>C10</v>
      </c>
      <c r="L40" s="9" t="str">
        <f>Results!B36</f>
        <v>NM_002769</v>
      </c>
      <c r="M40" s="46">
        <f>Results!F36</f>
        <v>0.3945645736693203</v>
      </c>
      <c r="N40" s="46">
        <f>Results!G36</f>
        <v>2.7840584941885595E-2</v>
      </c>
      <c r="P40" s="3"/>
      <c r="Q40" s="3"/>
      <c r="R40" s="3"/>
      <c r="S40" s="3"/>
      <c r="T40" s="3"/>
    </row>
    <row r="41" spans="10:20" ht="15" customHeight="1">
      <c r="J41" s="167"/>
      <c r="K41" s="9" t="str">
        <f>Results!C37</f>
        <v>C11</v>
      </c>
      <c r="L41" s="9" t="str">
        <f>Results!B37</f>
        <v>NM_000927</v>
      </c>
      <c r="M41" s="46">
        <f>Results!F37</f>
        <v>0.20049896113948468</v>
      </c>
      <c r="N41" s="46">
        <f>Results!G37</f>
        <v>0.16996779660160627</v>
      </c>
      <c r="P41" s="3"/>
      <c r="Q41" s="3"/>
      <c r="R41" s="3"/>
      <c r="S41" s="3"/>
      <c r="T41" s="3"/>
    </row>
    <row r="42" spans="10:20" ht="15" customHeight="1">
      <c r="J42" s="167"/>
      <c r="K42" s="9" t="str">
        <f>Results!C38</f>
        <v>C12</v>
      </c>
      <c r="L42" s="9" t="str">
        <f>Results!B38</f>
        <v>NM_005359</v>
      </c>
      <c r="M42" s="46">
        <f>Results!F38</f>
        <v>6.114309251262505E-2</v>
      </c>
      <c r="N42" s="46">
        <f>Results!G38</f>
        <v>1.5303442149795754E-2</v>
      </c>
      <c r="P42" s="3"/>
      <c r="Q42" s="3"/>
      <c r="R42" s="3"/>
      <c r="S42" s="3"/>
      <c r="T42" s="3"/>
    </row>
    <row r="43" spans="10:20" ht="15" customHeight="1">
      <c r="J43" s="167"/>
      <c r="K43" s="9" t="str">
        <f>Results!C39</f>
        <v>D01</v>
      </c>
      <c r="L43" s="9" t="str">
        <f>Results!B39</f>
        <v>NM_000598</v>
      </c>
      <c r="M43" s="46">
        <f>Results!F39</f>
        <v>0.48464490846753278</v>
      </c>
      <c r="N43" s="46">
        <f>Results!G39</f>
        <v>0.23871040097760418</v>
      </c>
      <c r="P43" s="3"/>
      <c r="Q43" s="3"/>
      <c r="R43" s="3"/>
      <c r="S43" s="3"/>
      <c r="T43" s="3"/>
    </row>
    <row r="44" spans="10:20" ht="15" customHeight="1">
      <c r="J44" s="167"/>
      <c r="K44" s="9" t="str">
        <f>Results!C40</f>
        <v>D02</v>
      </c>
      <c r="L44" s="9" t="str">
        <f>Results!B40</f>
        <v>NM_000875</v>
      </c>
      <c r="M44" s="46">
        <f>Results!F40</f>
        <v>1.8087587551221751</v>
      </c>
      <c r="N44" s="46">
        <f>Results!G40</f>
        <v>0.53961411825221339</v>
      </c>
      <c r="P44" s="3"/>
      <c r="Q44" s="3"/>
      <c r="R44" s="3"/>
      <c r="S44" s="3"/>
      <c r="T44" s="3"/>
    </row>
    <row r="45" spans="10:20" ht="15" customHeight="1">
      <c r="J45" s="167"/>
      <c r="K45" s="9" t="str">
        <f>Results!C41</f>
        <v>D03</v>
      </c>
      <c r="L45" s="9" t="str">
        <f>Results!B41</f>
        <v>NM_005343</v>
      </c>
      <c r="M45" s="46">
        <f>Results!F41</f>
        <v>8.6585030255878909E-3</v>
      </c>
      <c r="N45" s="46">
        <f>Results!G41</f>
        <v>3.5205096195735546E-3</v>
      </c>
      <c r="P45" s="3"/>
      <c r="Q45" s="3"/>
      <c r="R45" s="3"/>
      <c r="S45" s="3"/>
      <c r="T45" s="3"/>
    </row>
    <row r="46" spans="10:20" ht="15" customHeight="1">
      <c r="J46" s="167"/>
      <c r="K46" s="9" t="str">
        <f>Results!C42</f>
        <v>D04</v>
      </c>
      <c r="L46" s="9" t="str">
        <f>Results!B42</f>
        <v>NM_001963</v>
      </c>
      <c r="M46" s="46">
        <f>Results!F42</f>
        <v>0.23406806185862306</v>
      </c>
      <c r="N46" s="46">
        <f>Results!G42</f>
        <v>0.26425451014034523</v>
      </c>
      <c r="P46" s="3"/>
      <c r="Q46" s="3"/>
      <c r="R46" s="3"/>
      <c r="S46" s="3"/>
      <c r="T46" s="3"/>
    </row>
    <row r="47" spans="10:20" ht="15" customHeight="1">
      <c r="J47" s="167"/>
      <c r="K47" s="9" t="str">
        <f>Results!C43</f>
        <v>D05</v>
      </c>
      <c r="L47" s="9" t="str">
        <f>Results!B43</f>
        <v>NM_000773</v>
      </c>
      <c r="M47" s="46">
        <f>Results!F43</f>
        <v>0.21488946581539514</v>
      </c>
      <c r="N47" s="46">
        <f>Results!G43</f>
        <v>0.35519093478224389</v>
      </c>
      <c r="P47" s="3"/>
      <c r="Q47" s="3"/>
      <c r="R47" s="3"/>
      <c r="S47" s="3"/>
      <c r="T47" s="3"/>
    </row>
    <row r="48" spans="10:20" ht="15" customHeight="1">
      <c r="J48" s="167"/>
      <c r="K48" s="9" t="str">
        <f>Results!C44</f>
        <v>D06</v>
      </c>
      <c r="L48" s="9" t="str">
        <f>Results!B44</f>
        <v>NM_058195</v>
      </c>
      <c r="M48" s="46">
        <f>Results!F44</f>
        <v>0.1918875923265419</v>
      </c>
      <c r="N48" s="46">
        <f>Results!G44</f>
        <v>0.11662912394210095</v>
      </c>
      <c r="P48" s="3"/>
      <c r="Q48" s="3"/>
      <c r="R48" s="3"/>
      <c r="S48" s="3"/>
      <c r="T48" s="3"/>
    </row>
    <row r="49" spans="10:20" ht="15" customHeight="1">
      <c r="J49" s="167"/>
      <c r="K49" s="9" t="str">
        <f>Results!C45</f>
        <v>D07</v>
      </c>
      <c r="L49" s="9" t="str">
        <f>Results!B45</f>
        <v>NM_000662</v>
      </c>
      <c r="M49" s="46">
        <f>Results!F45</f>
        <v>0.25319719605403634</v>
      </c>
      <c r="N49" s="46">
        <f>Results!G45</f>
        <v>0.50115658092108661</v>
      </c>
      <c r="P49" s="3"/>
      <c r="Q49" s="3"/>
      <c r="R49" s="3"/>
      <c r="S49" s="3"/>
      <c r="T49" s="3"/>
    </row>
    <row r="50" spans="10:20" ht="15" customHeight="1">
      <c r="J50" s="167"/>
      <c r="K50" s="9" t="str">
        <f>Results!C46</f>
        <v>D08</v>
      </c>
      <c r="L50" s="9" t="str">
        <f>Results!B46</f>
        <v>NM_003977</v>
      </c>
      <c r="M50" s="46">
        <f>Results!F46</f>
        <v>0.53526800809734609</v>
      </c>
      <c r="N50" s="46">
        <f>Results!G46</f>
        <v>0.22016646839903709</v>
      </c>
      <c r="P50" s="3"/>
      <c r="Q50" s="3"/>
      <c r="R50" s="3"/>
      <c r="S50" s="3"/>
      <c r="T50" s="3"/>
    </row>
    <row r="51" spans="10:20" ht="15" customHeight="1">
      <c r="J51" s="167"/>
      <c r="K51" s="9" t="str">
        <f>Results!C47</f>
        <v>D09</v>
      </c>
      <c r="L51" s="9" t="str">
        <f>Results!B47</f>
        <v>NM_005657</v>
      </c>
      <c r="M51" s="46">
        <f>Results!F47</f>
        <v>0.37414429102399083</v>
      </c>
      <c r="N51" s="46">
        <f>Results!G47</f>
        <v>7.2627849184865007E-2</v>
      </c>
      <c r="P51" s="3"/>
      <c r="Q51" s="3"/>
      <c r="R51" s="3"/>
      <c r="S51" s="3"/>
      <c r="T51" s="3"/>
    </row>
    <row r="52" spans="10:20" ht="15" customHeight="1">
      <c r="J52" s="167"/>
      <c r="K52" s="9" t="str">
        <f>Results!C48</f>
        <v>D10</v>
      </c>
      <c r="L52" s="9" t="str">
        <f>Results!B48</f>
        <v>NM_002392</v>
      </c>
      <c r="M52" s="46">
        <f>Results!F48</f>
        <v>0.86353905541393405</v>
      </c>
      <c r="N52" s="46">
        <f>Results!G48</f>
        <v>8.2388955430938594E-3</v>
      </c>
      <c r="P52" s="3"/>
      <c r="Q52" s="3"/>
      <c r="R52" s="3"/>
      <c r="S52" s="3"/>
      <c r="T52" s="3"/>
    </row>
    <row r="53" spans="10:20" ht="15" customHeight="1">
      <c r="J53" s="167"/>
      <c r="K53" s="9" t="str">
        <f>Results!C49</f>
        <v>D11</v>
      </c>
      <c r="L53" s="9" t="str">
        <f>Results!B49</f>
        <v>NM_000639</v>
      </c>
      <c r="M53" s="46">
        <f>Results!F49</f>
        <v>0.76577899854719134</v>
      </c>
      <c r="N53" s="46">
        <f>Results!G49</f>
        <v>0.4988460882635119</v>
      </c>
      <c r="P53" s="3"/>
      <c r="Q53" s="3"/>
      <c r="R53" s="3"/>
      <c r="S53" s="3"/>
      <c r="T53" s="3"/>
    </row>
    <row r="54" spans="10:20" ht="15" customHeight="1">
      <c r="J54" s="167"/>
      <c r="K54" s="9" t="str">
        <f>Results!C50</f>
        <v>D12</v>
      </c>
      <c r="L54" s="9" t="str">
        <f>Results!B50</f>
        <v>NM_000589</v>
      </c>
      <c r="M54" s="46">
        <f>Results!F50</f>
        <v>0.1192173955688647</v>
      </c>
      <c r="N54" s="46">
        <f>Results!G50</f>
        <v>3.3882089696919332E-2</v>
      </c>
      <c r="P54" s="3"/>
      <c r="Q54" s="3"/>
      <c r="R54" s="3"/>
      <c r="S54" s="3"/>
      <c r="T54" s="3"/>
    </row>
    <row r="55" spans="10:20" ht="15" customHeight="1">
      <c r="J55" s="167"/>
      <c r="K55" s="9" t="str">
        <f>Results!C51</f>
        <v>E01</v>
      </c>
      <c r="L55" s="9" t="str">
        <f>Results!B51</f>
        <v>NM_000612</v>
      </c>
      <c r="M55" s="46">
        <f>Results!F51</f>
        <v>0.23678780172997607</v>
      </c>
      <c r="N55" s="46">
        <f>Results!G51</f>
        <v>9.921256574801246E-2</v>
      </c>
      <c r="P55" s="3"/>
      <c r="Q55" s="3"/>
      <c r="R55" s="3"/>
      <c r="S55" s="3"/>
      <c r="T55" s="3"/>
    </row>
    <row r="56" spans="10:20" ht="15" customHeight="1">
      <c r="J56" s="167"/>
      <c r="K56" s="9" t="str">
        <f>Results!C52</f>
        <v>E02</v>
      </c>
      <c r="L56" s="9" t="str">
        <f>Results!B52</f>
        <v>NM_001641</v>
      </c>
      <c r="M56" s="46">
        <f>Results!F52</f>
        <v>0.50173587425475152</v>
      </c>
      <c r="N56" s="46">
        <f>Results!G52</f>
        <v>0.11084892364539883</v>
      </c>
      <c r="P56" s="3"/>
      <c r="Q56" s="3"/>
      <c r="R56" s="3"/>
      <c r="S56" s="3"/>
      <c r="T56" s="3"/>
    </row>
    <row r="57" spans="10:20" ht="15" customHeight="1">
      <c r="J57" s="167"/>
      <c r="K57" s="9" t="str">
        <f>Results!C53</f>
        <v>E03</v>
      </c>
      <c r="L57" s="9" t="str">
        <f>Results!B53</f>
        <v>NM_000410</v>
      </c>
      <c r="M57" s="46">
        <f>Results!F53</f>
        <v>4.1569426847116203E-2</v>
      </c>
      <c r="N57" s="46">
        <f>Results!G53</f>
        <v>5.0883204225356256E-2</v>
      </c>
      <c r="P57" s="3"/>
      <c r="Q57" s="3"/>
      <c r="R57" s="3"/>
      <c r="S57" s="3"/>
      <c r="T57" s="3"/>
    </row>
    <row r="58" spans="10:20" ht="15" customHeight="1">
      <c r="J58" s="167"/>
      <c r="K58" s="9" t="str">
        <f>Results!C54</f>
        <v>E04</v>
      </c>
      <c r="L58" s="9" t="str">
        <f>Results!B54</f>
        <v>NM_000179</v>
      </c>
      <c r="M58" s="46">
        <f>Results!F54</f>
        <v>0.12004661813137552</v>
      </c>
      <c r="N58" s="46">
        <f>Results!G54</f>
        <v>0.15676405119378267</v>
      </c>
      <c r="P58" s="3"/>
      <c r="Q58" s="3"/>
      <c r="R58" s="3"/>
      <c r="S58" s="3"/>
      <c r="T58" s="3"/>
    </row>
    <row r="59" spans="10:20" ht="15" customHeight="1">
      <c r="J59" s="167"/>
      <c r="K59" s="9" t="str">
        <f>Results!C55</f>
        <v>E05</v>
      </c>
      <c r="L59" s="9" t="str">
        <f>Results!B55</f>
        <v>NM_001020825</v>
      </c>
      <c r="M59" s="46">
        <f>Results!F55</f>
        <v>0.38733846095263785</v>
      </c>
      <c r="N59" s="46">
        <f>Results!G55</f>
        <v>0.14660436865398488</v>
      </c>
      <c r="P59" s="3"/>
      <c r="Q59" s="3"/>
      <c r="R59" s="3"/>
      <c r="S59" s="3"/>
      <c r="T59" s="3"/>
    </row>
    <row r="60" spans="10:20" ht="15" customHeight="1">
      <c r="J60" s="167"/>
      <c r="K60" s="9" t="str">
        <f>Results!C56</f>
        <v>E06</v>
      </c>
      <c r="L60" s="9" t="str">
        <f>Results!B56</f>
        <v>NM_000120</v>
      </c>
      <c r="M60" s="46">
        <f>Results!F56</f>
        <v>0.17986669750135251</v>
      </c>
      <c r="N60" s="46">
        <f>Results!G56</f>
        <v>0.13584185781575736</v>
      </c>
      <c r="P60" s="3"/>
      <c r="Q60" s="3"/>
      <c r="R60" s="3"/>
      <c r="S60" s="3"/>
      <c r="T60" s="3"/>
    </row>
    <row r="61" spans="10:20" ht="15" customHeight="1">
      <c r="J61" s="167"/>
      <c r="K61" s="9" t="str">
        <f>Results!C57</f>
        <v>E07</v>
      </c>
      <c r="L61" s="9" t="str">
        <f>Results!B57</f>
        <v>NM_000103</v>
      </c>
      <c r="M61" s="46">
        <f>Results!F57</f>
        <v>0.81507233240262511</v>
      </c>
      <c r="N61" s="46">
        <f>Results!G57</f>
        <v>0.33915108186191828</v>
      </c>
      <c r="P61" s="3"/>
      <c r="Q61" s="3"/>
      <c r="R61" s="3"/>
      <c r="S61" s="3"/>
      <c r="T61" s="3"/>
    </row>
    <row r="62" spans="10:20" ht="15" customHeight="1">
      <c r="J62" s="167"/>
      <c r="K62" s="9" t="str">
        <f>Results!C58</f>
        <v>E08</v>
      </c>
      <c r="L62" s="9" t="str">
        <f>Results!B58</f>
        <v>NM_000106</v>
      </c>
      <c r="M62" s="46">
        <f>Results!F58</f>
        <v>4.655242072258442E-2</v>
      </c>
      <c r="N62" s="46">
        <f>Results!G58</f>
        <v>0.19166604308370011</v>
      </c>
      <c r="P62" s="3"/>
      <c r="Q62" s="3"/>
      <c r="R62" s="3"/>
      <c r="S62" s="3"/>
      <c r="T62" s="3"/>
    </row>
    <row r="63" spans="10:20" ht="15" customHeight="1">
      <c r="J63" s="167"/>
      <c r="K63" s="9" t="str">
        <f>Results!C59</f>
        <v>E09</v>
      </c>
      <c r="L63" s="9" t="str">
        <f>Results!B59</f>
        <v>NM_000745</v>
      </c>
      <c r="M63" s="46">
        <f>Results!F59</f>
        <v>3.4955582019891539E-2</v>
      </c>
      <c r="N63" s="46">
        <f>Results!G59</f>
        <v>0.10438598992854616</v>
      </c>
      <c r="P63" s="3"/>
      <c r="Q63" s="3"/>
      <c r="R63" s="3"/>
      <c r="S63" s="3"/>
      <c r="T63" s="3"/>
    </row>
    <row r="64" spans="10:20" ht="15" customHeight="1">
      <c r="J64" s="167"/>
      <c r="K64" s="9" t="str">
        <f>Results!C60</f>
        <v>E10</v>
      </c>
      <c r="L64" s="9" t="str">
        <f>Results!B60</f>
        <v>NM_033338</v>
      </c>
      <c r="M64" s="46">
        <f>Results!F60</f>
        <v>3.276577198621651E-2</v>
      </c>
      <c r="N64" s="46">
        <f>Results!G60</f>
        <v>2.6644840367748661E-2</v>
      </c>
      <c r="P64" s="3"/>
      <c r="Q64" s="3"/>
      <c r="R64" s="3"/>
      <c r="S64" s="3"/>
      <c r="T64" s="3"/>
    </row>
    <row r="65" spans="10:20" ht="15" customHeight="1">
      <c r="J65" s="167"/>
      <c r="K65" s="9" t="str">
        <f>Results!C61</f>
        <v>E11</v>
      </c>
      <c r="L65" s="9" t="str">
        <f>Results!B61</f>
        <v>NM_001226</v>
      </c>
      <c r="M65" s="46">
        <f>Results!F61</f>
        <v>0.18620968289033771</v>
      </c>
      <c r="N65" s="46">
        <f>Results!G61</f>
        <v>7.7660959030370805E-2</v>
      </c>
      <c r="P65" s="3"/>
      <c r="Q65" s="3"/>
      <c r="R65" s="3"/>
      <c r="S65" s="3"/>
      <c r="T65" s="3"/>
    </row>
    <row r="66" spans="10:20" ht="15" customHeight="1">
      <c r="J66" s="167"/>
      <c r="K66" s="9" t="str">
        <f>Results!C62</f>
        <v>E12</v>
      </c>
      <c r="L66" s="9" t="str">
        <f>Results!B62</f>
        <v>NM_004346</v>
      </c>
      <c r="M66" s="46">
        <f>Results!F62</f>
        <v>0.2114419196578621</v>
      </c>
      <c r="N66" s="46">
        <f>Results!G62</f>
        <v>4.8027349415250394E-2</v>
      </c>
      <c r="P66" s="3"/>
      <c r="Q66" s="3"/>
      <c r="R66" s="3"/>
      <c r="S66" s="3"/>
      <c r="T66" s="3"/>
    </row>
    <row r="67" spans="10:20" ht="15" customHeight="1">
      <c r="J67" s="167"/>
      <c r="K67" s="9" t="str">
        <f>Results!C63</f>
        <v>F01</v>
      </c>
      <c r="L67" s="9" t="str">
        <f>Results!B63</f>
        <v>NM_005431</v>
      </c>
      <c r="M67" s="46">
        <f>Results!F63</f>
        <v>0.17055788204612121</v>
      </c>
      <c r="N67" s="46">
        <f>Results!G63</f>
        <v>2.4518253059273479E-2</v>
      </c>
      <c r="P67" s="3"/>
      <c r="Q67" s="3"/>
      <c r="R67" s="3"/>
      <c r="S67" s="3"/>
      <c r="T67" s="3"/>
    </row>
    <row r="68" spans="10:20" ht="15" customHeight="1">
      <c r="J68" s="167"/>
      <c r="K68" s="9" t="str">
        <f>Results!C64</f>
        <v>F02</v>
      </c>
      <c r="L68" s="9" t="str">
        <f>Results!B64</f>
        <v>NM_000455</v>
      </c>
      <c r="M68" s="46">
        <f>Results!F64</f>
        <v>1.0955586094158849</v>
      </c>
      <c r="N68" s="46">
        <f>Results!G64</f>
        <v>0.1227107319058445</v>
      </c>
      <c r="P68" s="3"/>
      <c r="Q68" s="3"/>
      <c r="R68" s="3"/>
      <c r="S68" s="3"/>
      <c r="T68" s="3"/>
    </row>
    <row r="69" spans="10:20" ht="15" customHeight="1">
      <c r="J69" s="167"/>
      <c r="K69" s="9" t="str">
        <f>Results!C65</f>
        <v>F03</v>
      </c>
      <c r="L69" s="9" t="str">
        <f>Results!B65</f>
        <v>NM_053056</v>
      </c>
      <c r="M69" s="46">
        <f>Results!F65</f>
        <v>0.39093482156429699</v>
      </c>
      <c r="N69" s="46">
        <f>Results!G65</f>
        <v>0.26364465737900328</v>
      </c>
      <c r="P69" s="3"/>
      <c r="Q69" s="3"/>
      <c r="R69" s="3"/>
      <c r="S69" s="3"/>
      <c r="T69" s="3"/>
    </row>
    <row r="70" spans="10:20" ht="15" customHeight="1">
      <c r="J70" s="167"/>
      <c r="K70" s="9" t="str">
        <f>Results!C66</f>
        <v>F04</v>
      </c>
      <c r="L70" s="9" t="str">
        <f>Results!B66</f>
        <v>NM_000962</v>
      </c>
      <c r="M70" s="46">
        <f>Results!F66</f>
        <v>1.2346632606659543E-3</v>
      </c>
      <c r="N70" s="46">
        <f>Results!G66</f>
        <v>6.137760617782364E-4</v>
      </c>
      <c r="P70" s="3"/>
      <c r="Q70" s="3"/>
      <c r="R70" s="3"/>
      <c r="S70" s="3"/>
      <c r="T70" s="3"/>
    </row>
    <row r="71" spans="10:20" ht="15" customHeight="1">
      <c r="J71" s="167"/>
      <c r="K71" s="9" t="str">
        <f>Results!C67</f>
        <v>F05</v>
      </c>
      <c r="L71" s="9" t="str">
        <f>Results!B67</f>
        <v>NM_000314</v>
      </c>
      <c r="M71" s="46">
        <f>Results!F67</f>
        <v>0.3647550860600437</v>
      </c>
      <c r="N71" s="46">
        <f>Results!G67</f>
        <v>0.47412301558724906</v>
      </c>
      <c r="P71" s="3"/>
      <c r="Q71" s="3"/>
      <c r="R71" s="3"/>
      <c r="S71" s="3"/>
      <c r="T71" s="3"/>
    </row>
    <row r="72" spans="10:20" ht="15" customHeight="1">
      <c r="J72" s="167"/>
      <c r="K72" s="9" t="str">
        <f>Results!C68</f>
        <v>F06</v>
      </c>
      <c r="L72" s="9" t="str">
        <f>Results!B68</f>
        <v>NM_002770</v>
      </c>
      <c r="M72" s="46">
        <f>Results!F68</f>
        <v>0.49942271086901474</v>
      </c>
      <c r="N72" s="46">
        <f>Results!G68</f>
        <v>6.137760617782364E-4</v>
      </c>
      <c r="P72" s="3"/>
      <c r="Q72" s="3"/>
      <c r="R72" s="3"/>
      <c r="S72" s="3"/>
      <c r="T72" s="3"/>
    </row>
    <row r="73" spans="10:20" ht="15" customHeight="1">
      <c r="J73" s="167"/>
      <c r="K73" s="9" t="str">
        <f>Results!C69</f>
        <v>F07</v>
      </c>
      <c r="L73" s="9" t="str">
        <f>Results!B69</f>
        <v>NM_002539</v>
      </c>
      <c r="M73" s="46">
        <f>Results!F69</f>
        <v>0.31316610965603159</v>
      </c>
      <c r="N73" s="46">
        <f>Results!G69</f>
        <v>8.5772956902736258E-2</v>
      </c>
      <c r="P73" s="3"/>
      <c r="Q73" s="3"/>
      <c r="R73" s="3"/>
      <c r="S73" s="3"/>
      <c r="T73" s="3"/>
    </row>
    <row r="74" spans="10:20" ht="15" customHeight="1">
      <c r="J74" s="167"/>
      <c r="K74" s="9" t="str">
        <f>Results!C70</f>
        <v>F08</v>
      </c>
      <c r="L74" s="9" t="str">
        <f>Results!B70</f>
        <v>NM_002524</v>
      </c>
      <c r="M74" s="46">
        <f>Results!F70</f>
        <v>3.7775502622790025E-3</v>
      </c>
      <c r="N74" s="46">
        <f>Results!G70</f>
        <v>4.0949793870573882E-2</v>
      </c>
      <c r="P74" s="3"/>
      <c r="Q74" s="3"/>
      <c r="R74" s="3"/>
      <c r="S74" s="3"/>
      <c r="T74" s="3"/>
    </row>
    <row r="75" spans="10:20" ht="15" customHeight="1">
      <c r="J75" s="167"/>
      <c r="K75" s="9" t="str">
        <f>Results!C71</f>
        <v>F09</v>
      </c>
      <c r="L75" s="9" t="str">
        <f>Results!B71</f>
        <v>NM_000625</v>
      </c>
      <c r="M75" s="46">
        <f>Results!F71</f>
        <v>7.9752119270709868E-2</v>
      </c>
      <c r="N75" s="46">
        <f>Results!G71</f>
        <v>3.5239403970181431E-2</v>
      </c>
      <c r="P75" s="3"/>
      <c r="Q75" s="3"/>
      <c r="R75" s="3"/>
      <c r="S75" s="3"/>
      <c r="T75" s="3"/>
    </row>
    <row r="76" spans="10:20" ht="15" customHeight="1">
      <c r="J76" s="167"/>
      <c r="K76" s="9" t="str">
        <f>Results!C72</f>
        <v>F10</v>
      </c>
      <c r="L76" s="9" t="str">
        <f>Results!B72</f>
        <v>NM_002439</v>
      </c>
      <c r="M76" s="46">
        <f>Results!F72</f>
        <v>1.7237169096308531E-2</v>
      </c>
      <c r="N76" s="46">
        <f>Results!G72</f>
        <v>1.112539215310213E-2</v>
      </c>
      <c r="P76" s="3"/>
      <c r="Q76" s="3"/>
      <c r="R76" s="3"/>
      <c r="S76" s="3"/>
      <c r="T76" s="3"/>
    </row>
    <row r="77" spans="10:20" ht="15" customHeight="1">
      <c r="J77" s="167"/>
      <c r="K77" s="9" t="str">
        <f>Results!C73</f>
        <v>F11</v>
      </c>
      <c r="L77" s="9" t="str">
        <f>Results!B73</f>
        <v>NM_002303</v>
      </c>
      <c r="M77" s="46">
        <f>Results!F73</f>
        <v>3.5164449156957398E-3</v>
      </c>
      <c r="N77" s="46">
        <f>Results!G73</f>
        <v>6.137760617782364E-4</v>
      </c>
      <c r="P77" s="3"/>
      <c r="Q77" s="3"/>
      <c r="R77" s="3"/>
      <c r="S77" s="3"/>
      <c r="T77" s="3"/>
    </row>
    <row r="78" spans="10:20" ht="15" customHeight="1">
      <c r="J78" s="167"/>
      <c r="K78" s="9" t="str">
        <f>Results!C74</f>
        <v>F12</v>
      </c>
      <c r="L78" s="9" t="str">
        <f>Results!B74</f>
        <v>NM_000044</v>
      </c>
      <c r="M78" s="46">
        <f>Results!F74</f>
        <v>0.50289647053392694</v>
      </c>
      <c r="N78" s="46">
        <f>Results!G74</f>
        <v>0.31280453487343785</v>
      </c>
      <c r="P78" s="3"/>
      <c r="Q78" s="3"/>
      <c r="R78" s="3"/>
      <c r="S78" s="3"/>
      <c r="T78" s="3"/>
    </row>
    <row r="79" spans="10:20" ht="15" customHeight="1">
      <c r="J79" s="167"/>
      <c r="K79" s="9" t="str">
        <f>Results!C75</f>
        <v>G01</v>
      </c>
      <c r="L79" s="9" t="str">
        <f>Results!B75</f>
        <v>NM_000418</v>
      </c>
      <c r="M79" s="46">
        <f>Results!F75</f>
        <v>0.2848616537200096</v>
      </c>
      <c r="N79" s="46">
        <f>Results!G75</f>
        <v>0.13273922549529477</v>
      </c>
      <c r="P79" s="3"/>
      <c r="Q79" s="3"/>
      <c r="R79" s="3"/>
      <c r="S79" s="3"/>
      <c r="T79" s="3"/>
    </row>
    <row r="80" spans="10:20" ht="15" customHeight="1">
      <c r="J80" s="167"/>
      <c r="K80" s="9" t="str">
        <f>Results!C76</f>
        <v>G02</v>
      </c>
      <c r="L80" s="9" t="str">
        <f>Results!B76</f>
        <v>NM_000041</v>
      </c>
      <c r="M80" s="46">
        <f>Results!F76</f>
        <v>0.97828948020200035</v>
      </c>
      <c r="N80" s="46">
        <f>Results!G76</f>
        <v>0.400534938794811</v>
      </c>
      <c r="P80" s="3"/>
      <c r="Q80" s="3"/>
      <c r="R80" s="3"/>
      <c r="S80" s="3"/>
      <c r="T80" s="3"/>
    </row>
    <row r="81" spans="10:20" ht="15" customHeight="1">
      <c r="J81" s="167"/>
      <c r="K81" s="9" t="str">
        <f>Results!C77</f>
        <v>G03</v>
      </c>
      <c r="L81" s="9" t="str">
        <f>Results!B77</f>
        <v>NM_002075</v>
      </c>
      <c r="M81" s="46">
        <f>Results!F77</f>
        <v>3.3830707145257928</v>
      </c>
      <c r="N81" s="46">
        <f>Results!G77</f>
        <v>2.1140360811227619</v>
      </c>
      <c r="P81" s="3"/>
      <c r="Q81" s="3"/>
      <c r="R81" s="3"/>
      <c r="S81" s="3"/>
      <c r="T81" s="3"/>
    </row>
    <row r="82" spans="10:20" ht="15" customHeight="1">
      <c r="J82" s="167"/>
      <c r="K82" s="9" t="str">
        <f>Results!C78</f>
        <v>G04</v>
      </c>
      <c r="L82" s="9" t="str">
        <f>Results!B78</f>
        <v>NM_000516</v>
      </c>
      <c r="M82" s="46">
        <f>Results!F78</f>
        <v>4.6034401167882697E-4</v>
      </c>
      <c r="N82" s="46">
        <f>Results!G78</f>
        <v>6.137760617782364E-4</v>
      </c>
      <c r="P82" s="3"/>
      <c r="Q82" s="3"/>
      <c r="R82" s="3"/>
      <c r="S82" s="3"/>
      <c r="T82" s="3"/>
    </row>
    <row r="83" spans="10:20" ht="15" customHeight="1">
      <c r="J83" s="167"/>
      <c r="K83" s="9" t="str">
        <f>Results!C79</f>
        <v>G05</v>
      </c>
      <c r="L83" s="9" t="str">
        <f>Results!B79</f>
        <v>NM_000515</v>
      </c>
      <c r="M83" s="46">
        <f>Results!F79</f>
        <v>8.1536778157324102E-3</v>
      </c>
      <c r="N83" s="46">
        <f>Results!G79</f>
        <v>9.0278287130015819E-4</v>
      </c>
      <c r="P83" s="3"/>
      <c r="Q83" s="3"/>
      <c r="R83" s="3"/>
      <c r="S83" s="3"/>
      <c r="T83" s="3"/>
    </row>
    <row r="84" spans="10:20" ht="15" customHeight="1">
      <c r="J84" s="167"/>
      <c r="K84" s="9" t="str">
        <f>Results!C80</f>
        <v>G06</v>
      </c>
      <c r="L84" s="9" t="str">
        <f>Results!B80</f>
        <v>NM_000690</v>
      </c>
      <c r="M84" s="46">
        <f>Results!F80</f>
        <v>0.15658305482801607</v>
      </c>
      <c r="N84" s="46">
        <f>Results!G80</f>
        <v>7.4153914681780481E-2</v>
      </c>
      <c r="P84" s="3"/>
      <c r="Q84" s="3"/>
      <c r="R84" s="3"/>
      <c r="S84" s="3"/>
      <c r="T84" s="3"/>
    </row>
    <row r="85" spans="10:20" ht="15" customHeight="1">
      <c r="J85" s="167"/>
      <c r="K85" s="9" t="str">
        <f>Results!C81</f>
        <v>G07</v>
      </c>
      <c r="L85" s="9" t="str">
        <f>Results!B81</f>
        <v>NM_001014431</v>
      </c>
      <c r="M85" s="46">
        <f>Results!F81</f>
        <v>2.6006210459735116E-2</v>
      </c>
      <c r="N85" s="46">
        <f>Results!G81</f>
        <v>2.7904984720636957E-2</v>
      </c>
      <c r="P85" s="3"/>
      <c r="Q85" s="3"/>
      <c r="R85" s="3"/>
      <c r="S85" s="3"/>
      <c r="T85" s="3"/>
    </row>
    <row r="86" spans="10:20" ht="15" customHeight="1">
      <c r="J86" s="167"/>
      <c r="K86" s="9" t="str">
        <f>Results!C82</f>
        <v>G08</v>
      </c>
      <c r="L86" s="9" t="str">
        <f>Results!B82</f>
        <v>NM_000795</v>
      </c>
      <c r="M86" s="46">
        <f>Results!F82</f>
        <v>2.1567458646822319E-2</v>
      </c>
      <c r="N86" s="46">
        <f>Results!G82</f>
        <v>7.4769555240148588E-3</v>
      </c>
      <c r="P86" s="3"/>
      <c r="Q86" s="3"/>
      <c r="R86" s="3"/>
      <c r="S86" s="3"/>
      <c r="T86" s="3"/>
    </row>
    <row r="87" spans="10:20" ht="15" customHeight="1">
      <c r="J87" s="167"/>
      <c r="K87" s="9" t="str">
        <f>Results!C83</f>
        <v>G09</v>
      </c>
      <c r="L87" s="9" t="str">
        <f>Results!B83</f>
        <v>NM_000102</v>
      </c>
      <c r="M87" s="46">
        <f>Results!F83</f>
        <v>0.38466291876619596</v>
      </c>
      <c r="N87" s="46">
        <f>Results!G83</f>
        <v>0.34949248354475487</v>
      </c>
      <c r="P87" s="3"/>
      <c r="Q87" s="3"/>
      <c r="R87" s="3"/>
      <c r="S87" s="3"/>
      <c r="T87" s="3"/>
    </row>
    <row r="88" spans="10:20" ht="15" customHeight="1">
      <c r="J88" s="167"/>
      <c r="K88" s="9" t="str">
        <f>Results!C84</f>
        <v>G10</v>
      </c>
      <c r="L88" s="9" t="str">
        <f>Results!B84</f>
        <v>NM_000771</v>
      </c>
      <c r="M88" s="46">
        <f>Results!F84</f>
        <v>7.6428865640781295E-3</v>
      </c>
      <c r="N88" s="46">
        <f>Results!G84</f>
        <v>3.8792675603009212E-3</v>
      </c>
      <c r="P88" s="3"/>
      <c r="Q88" s="3"/>
      <c r="R88" s="3"/>
      <c r="S88" s="3"/>
      <c r="T88" s="3"/>
    </row>
    <row r="89" spans="10:20" ht="15" customHeight="1">
      <c r="J89" s="167"/>
      <c r="K89" s="9" t="str">
        <f>Results!C85</f>
        <v>G11</v>
      </c>
      <c r="L89" s="9" t="str">
        <f>Results!B85</f>
        <v>NM_000104</v>
      </c>
      <c r="M89" s="46">
        <f>Results!F85</f>
        <v>1.6650007837945065E-2</v>
      </c>
      <c r="N89" s="46">
        <f>Results!G85</f>
        <v>4.047944537162336E-2</v>
      </c>
      <c r="P89" s="3"/>
      <c r="Q89" s="3"/>
      <c r="R89" s="3"/>
      <c r="S89" s="3"/>
      <c r="T89" s="3"/>
    </row>
    <row r="90" spans="10:20" ht="15" customHeight="1">
      <c r="J90" s="167"/>
      <c r="K90" s="9" t="str">
        <f>Results!C86</f>
        <v>G12</v>
      </c>
      <c r="L90" s="9" t="str">
        <f>Results!B86</f>
        <v>NM_000669</v>
      </c>
      <c r="M90" s="46">
        <f>Results!F86</f>
        <v>0.34190482006150441</v>
      </c>
      <c r="N90" s="46">
        <f>Results!G86</f>
        <v>0.21365179356622491</v>
      </c>
      <c r="P90" s="3"/>
      <c r="Q90" s="3"/>
      <c r="R90" s="3"/>
      <c r="S90" s="3"/>
      <c r="T90" s="3"/>
    </row>
    <row r="91" spans="10:20" ht="15" customHeight="1">
      <c r="J91" s="166" t="str">
        <f>'Gene Table'!A99</f>
        <v>Plate 2</v>
      </c>
      <c r="K91" s="9" t="str">
        <f>Results!C95</f>
        <v>A01</v>
      </c>
      <c r="L91" s="9" t="str">
        <f>Results!B95</f>
        <v>NM_001005735</v>
      </c>
      <c r="M91" s="46">
        <f>Results!F95</f>
        <v>3.430840514202854E-3</v>
      </c>
      <c r="N91" s="46">
        <f>Results!G95</f>
        <v>0.34868591658760145</v>
      </c>
      <c r="O91" s="3"/>
      <c r="P91" s="3"/>
    </row>
    <row r="92" spans="10:20" ht="15" customHeight="1">
      <c r="J92" s="167"/>
      <c r="K92" s="9" t="str">
        <f>Results!C96</f>
        <v>A02</v>
      </c>
      <c r="L92" s="9" t="str">
        <f>Results!B96</f>
        <v>NM_005427</v>
      </c>
      <c r="M92" s="46">
        <f>Results!F96</f>
        <v>6.4978718929728979E-2</v>
      </c>
      <c r="N92" s="46">
        <f>Results!G96</f>
        <v>1.3747007656581935E-3</v>
      </c>
      <c r="O92" s="3"/>
      <c r="P92" s="3"/>
    </row>
    <row r="93" spans="10:20" ht="15" customHeight="1">
      <c r="J93" s="167"/>
      <c r="K93" s="9" t="str">
        <f>Results!C97</f>
        <v>A03</v>
      </c>
      <c r="L93" s="9" t="str">
        <f>Results!B97</f>
        <v>NM_002452</v>
      </c>
      <c r="M93" s="46">
        <f>Results!F97</f>
        <v>0.1893916255079463</v>
      </c>
      <c r="N93" s="46">
        <f>Results!G97</f>
        <v>8.1819853345361446E-3</v>
      </c>
      <c r="O93" s="3"/>
      <c r="P93" s="3"/>
    </row>
    <row r="94" spans="10:20" ht="15" customHeight="1">
      <c r="J94" s="167"/>
      <c r="K94" s="9" t="str">
        <f>Results!C98</f>
        <v>A04</v>
      </c>
      <c r="L94" s="9" t="str">
        <f>Results!B98</f>
        <v>NM_006892</v>
      </c>
      <c r="M94" s="46">
        <f>Results!F98</f>
        <v>0.50096363181234937</v>
      </c>
      <c r="N94" s="46">
        <f>Results!G98</f>
        <v>3.6735872071362793E-2</v>
      </c>
      <c r="O94" s="3"/>
      <c r="P94" s="3"/>
    </row>
    <row r="95" spans="10:20" ht="15" customHeight="1">
      <c r="J95" s="167"/>
      <c r="K95" s="9" t="str">
        <f>Results!C99</f>
        <v>A05</v>
      </c>
      <c r="L95" s="9" t="str">
        <f>Results!B99</f>
        <v>NM_001033</v>
      </c>
      <c r="M95" s="46">
        <f>Results!F99</f>
        <v>4.6758502585073549E-3</v>
      </c>
      <c r="N95" s="46">
        <f>Results!G99</f>
        <v>0.25057829046054314</v>
      </c>
    </row>
    <row r="96" spans="10:20" ht="15" customHeight="1">
      <c r="J96" s="167"/>
      <c r="K96" s="9" t="str">
        <f>Results!C100</f>
        <v>A06</v>
      </c>
      <c r="L96" s="9" t="str">
        <f>Results!B100</f>
        <v>BC071181</v>
      </c>
      <c r="M96" s="46">
        <f>Results!F100</f>
        <v>0.84837721380242714</v>
      </c>
      <c r="N96" s="46">
        <f>Results!G100</f>
        <v>3.4401010687349584E-3</v>
      </c>
    </row>
    <row r="97" spans="10:14" ht="15" customHeight="1">
      <c r="J97" s="167"/>
      <c r="K97" s="9" t="str">
        <f>Results!C101</f>
        <v>A07</v>
      </c>
      <c r="L97" s="9" t="str">
        <f>Results!B101</f>
        <v>BC008403</v>
      </c>
      <c r="M97" s="46">
        <f>Results!F101</f>
        <v>5.1573643392298828E-2</v>
      </c>
      <c r="N97" s="46">
        <f>Results!G101</f>
        <v>0.22118620779491166</v>
      </c>
    </row>
    <row r="98" spans="10:14" ht="15" customHeight="1">
      <c r="J98" s="167"/>
      <c r="K98" s="9" t="str">
        <f>Results!C102</f>
        <v>A08</v>
      </c>
      <c r="L98" s="9" t="str">
        <f>Results!B102</f>
        <v>BC004257</v>
      </c>
      <c r="M98" s="46">
        <f>Results!F102</f>
        <v>6.9481744059402356E-2</v>
      </c>
      <c r="N98" s="46">
        <f>Results!G102</f>
        <v>1.6669253796021223E-2</v>
      </c>
    </row>
    <row r="99" spans="10:14" ht="15" customHeight="1">
      <c r="J99" s="167"/>
      <c r="K99" s="9" t="str">
        <f>Results!C103</f>
        <v>A09</v>
      </c>
      <c r="L99" s="9" t="str">
        <f>Results!B103</f>
        <v>NM_130398</v>
      </c>
      <c r="M99" s="46">
        <f>Results!F103</f>
        <v>2.5314558110880001E-2</v>
      </c>
      <c r="N99" s="46">
        <f>Results!G103</f>
        <v>5.6719947207322575E-2</v>
      </c>
    </row>
    <row r="100" spans="10:14" ht="15" customHeight="1">
      <c r="J100" s="167"/>
      <c r="K100" s="9" t="str">
        <f>Results!C104</f>
        <v>A10</v>
      </c>
      <c r="L100" s="9" t="str">
        <f>Results!B104</f>
        <v>NM_001076</v>
      </c>
      <c r="M100" s="46">
        <f>Results!F104</f>
        <v>4.879163970078329E-2</v>
      </c>
      <c r="N100" s="46">
        <f>Results!G104</f>
        <v>1.3620543616703173E-3</v>
      </c>
    </row>
    <row r="101" spans="10:14" ht="15" customHeight="1">
      <c r="J101" s="167"/>
      <c r="K101" s="9" t="str">
        <f>Results!C105</f>
        <v>A11</v>
      </c>
      <c r="L101" s="9" t="str">
        <f>Results!B105</f>
        <v>NM_004360</v>
      </c>
      <c r="M101" s="46">
        <f>Results!F105</f>
        <v>0.22367011986109434</v>
      </c>
      <c r="N101" s="46">
        <f>Results!G105</f>
        <v>4.7980591772233449E-3</v>
      </c>
    </row>
    <row r="102" spans="10:14" ht="15" customHeight="1">
      <c r="J102" s="167"/>
      <c r="K102" s="9" t="str">
        <f>Results!C106</f>
        <v>A12</v>
      </c>
      <c r="L102" s="9" t="str">
        <f>Results!B106</f>
        <v>NM_005847</v>
      </c>
      <c r="M102" s="46">
        <f>Results!F106</f>
        <v>0.13025805044582092</v>
      </c>
      <c r="N102" s="46">
        <f>Results!G106</f>
        <v>4.7539199752757479E-3</v>
      </c>
    </row>
    <row r="103" spans="10:14" ht="15" customHeight="1">
      <c r="J103" s="167"/>
      <c r="K103" s="9" t="str">
        <f>Results!C107</f>
        <v>B01</v>
      </c>
      <c r="L103" s="9" t="str">
        <f>Results!B107</f>
        <v>NM_001785</v>
      </c>
      <c r="M103" s="46">
        <f>Results!F107</f>
        <v>0.29650145943458972</v>
      </c>
      <c r="N103" s="46">
        <f>Results!G107</f>
        <v>5.705886111758097E-3</v>
      </c>
    </row>
    <row r="104" spans="10:14" ht="15" customHeight="1">
      <c r="J104" s="167"/>
      <c r="K104" s="9" t="str">
        <f>Results!C108</f>
        <v>B02</v>
      </c>
      <c r="L104" s="9" t="str">
        <f>Results!B108</f>
        <v>NM_014641</v>
      </c>
      <c r="M104" s="46">
        <f>Results!F108</f>
        <v>4.1123620976522939E-2</v>
      </c>
      <c r="N104" s="46">
        <f>Results!G108</f>
        <v>2.4688790995730542E-2</v>
      </c>
    </row>
    <row r="105" spans="10:14" ht="15" customHeight="1">
      <c r="J105" s="167"/>
      <c r="K105" s="9" t="str">
        <f>Results!C109</f>
        <v>B03</v>
      </c>
      <c r="L105" s="9" t="str">
        <f>Results!B109</f>
        <v>NM_001040280</v>
      </c>
      <c r="M105" s="46">
        <f>Results!F109</f>
        <v>8.1114919868472066E-2</v>
      </c>
      <c r="N105" s="46">
        <f>Results!G109</f>
        <v>1.31390064883393E-2</v>
      </c>
    </row>
    <row r="106" spans="10:14" ht="15" customHeight="1">
      <c r="J106" s="167"/>
      <c r="K106" s="9" t="str">
        <f>Results!C110</f>
        <v>B04</v>
      </c>
      <c r="L106" s="9" t="str">
        <f>Results!B110</f>
        <v>NM_000591</v>
      </c>
      <c r="M106" s="46">
        <f>Results!F110</f>
        <v>1.3901385990260653E-3</v>
      </c>
      <c r="N106" s="46">
        <f>Results!G110</f>
        <v>5.0531728259991429E-2</v>
      </c>
    </row>
    <row r="107" spans="10:14" ht="15" customHeight="1">
      <c r="J107" s="167"/>
      <c r="K107" s="9" t="str">
        <f>Results!C111</f>
        <v>B05</v>
      </c>
      <c r="L107" s="9" t="str">
        <f>Results!B111</f>
        <v>NM_003873</v>
      </c>
      <c r="M107" s="46">
        <f>Results!F111</f>
        <v>0.7183594289023868</v>
      </c>
      <c r="N107" s="46">
        <f>Results!G111</f>
        <v>1.0203878445906938E-3</v>
      </c>
    </row>
    <row r="108" spans="10:14" ht="15" customHeight="1">
      <c r="J108" s="167"/>
      <c r="K108" s="9" t="str">
        <f>Results!C112</f>
        <v>B06</v>
      </c>
      <c r="L108" s="9" t="str">
        <f>Results!B112</f>
        <v>NM_000071</v>
      </c>
      <c r="M108" s="46">
        <f>Results!F112</f>
        <v>0.10125823244352002</v>
      </c>
      <c r="N108" s="46">
        <f>Results!G112</f>
        <v>0.21563550799804779</v>
      </c>
    </row>
    <row r="109" spans="10:14" ht="15" customHeight="1">
      <c r="J109" s="167"/>
      <c r="K109" s="9" t="str">
        <f>Results!C113</f>
        <v>B07</v>
      </c>
      <c r="L109" s="9" t="str">
        <f>Results!B113</f>
        <v>NM_003786</v>
      </c>
      <c r="M109" s="46">
        <f>Results!F113</f>
        <v>3.4660696229759341E-2</v>
      </c>
      <c r="N109" s="46">
        <f>Results!G113</f>
        <v>1.3446116206942674E-2</v>
      </c>
    </row>
    <row r="110" spans="10:14" ht="15" customHeight="1">
      <c r="J110" s="167"/>
      <c r="K110" s="9" t="str">
        <f>Results!C114</f>
        <v>B08</v>
      </c>
      <c r="L110" s="9" t="str">
        <f>Results!B114</f>
        <v>NM_001029851</v>
      </c>
      <c r="M110" s="46">
        <f>Results!F114</f>
        <v>0.12640374488702635</v>
      </c>
      <c r="N110" s="46">
        <f>Results!G114</f>
        <v>0.35683606354271669</v>
      </c>
    </row>
    <row r="111" spans="10:14" ht="15" customHeight="1">
      <c r="J111" s="167"/>
      <c r="K111" s="9" t="str">
        <f>Results!C115</f>
        <v>B09</v>
      </c>
      <c r="L111" s="9" t="str">
        <f>Results!B115</f>
        <v>NM_003604</v>
      </c>
      <c r="M111" s="46">
        <f>Results!F115</f>
        <v>5.6905261940009876E-3</v>
      </c>
      <c r="N111" s="46">
        <f>Results!G115</f>
        <v>1.7417322446701897E-2</v>
      </c>
    </row>
    <row r="112" spans="10:14" ht="15" customHeight="1">
      <c r="J112" s="167"/>
      <c r="K112" s="9" t="str">
        <f>Results!C116</f>
        <v>B10</v>
      </c>
      <c r="L112" s="9" t="str">
        <f>Results!B116</f>
        <v>NM_004347</v>
      </c>
      <c r="M112" s="46">
        <f>Results!F116</f>
        <v>0.68909642492504752</v>
      </c>
      <c r="N112" s="46">
        <f>Results!G116</f>
        <v>1.3005461713104661E-3</v>
      </c>
    </row>
    <row r="113" spans="10:14" ht="15" customHeight="1">
      <c r="J113" s="167"/>
      <c r="K113" s="9" t="str">
        <f>Results!C117</f>
        <v>B11</v>
      </c>
      <c r="L113" s="9" t="str">
        <f>Results!B117</f>
        <v>NM_001225</v>
      </c>
      <c r="M113" s="46">
        <f>Results!F117</f>
        <v>0.11739512822308097</v>
      </c>
      <c r="N113" s="46">
        <f>Results!G117</f>
        <v>0.12271073190584439</v>
      </c>
    </row>
    <row r="114" spans="10:14" ht="15" customHeight="1">
      <c r="J114" s="167"/>
      <c r="K114" s="9" t="str">
        <f>Results!C118</f>
        <v>B12</v>
      </c>
      <c r="L114" s="9" t="str">
        <f>Results!B118</f>
        <v>NM_001223</v>
      </c>
      <c r="M114" s="46">
        <f>Results!F118</f>
        <v>8.8182364242593927E-4</v>
      </c>
      <c r="N114" s="46">
        <f>Results!G118</f>
        <v>2.888905188160501E-2</v>
      </c>
    </row>
    <row r="115" spans="10:14" ht="15" customHeight="1">
      <c r="J115" s="167"/>
      <c r="K115" s="9" t="str">
        <f>Results!C119</f>
        <v>C01</v>
      </c>
      <c r="L115" s="9" t="str">
        <f>Results!B119</f>
        <v>NM_004655</v>
      </c>
      <c r="M115" s="46">
        <f>Results!F119</f>
        <v>0.49406671745510844</v>
      </c>
      <c r="N115" s="46">
        <f>Results!G119</f>
        <v>7.5739490323912932E-4</v>
      </c>
    </row>
    <row r="116" spans="10:14" ht="15" customHeight="1">
      <c r="J116" s="167"/>
      <c r="K116" s="9" t="str">
        <f>Results!C120</f>
        <v>C02</v>
      </c>
      <c r="L116" s="9" t="str">
        <f>Results!B120</f>
        <v>NM_030782</v>
      </c>
      <c r="M116" s="46">
        <f>Results!F120</f>
        <v>4.7238635767253415E-2</v>
      </c>
      <c r="N116" s="46">
        <f>Results!G120</f>
        <v>0.78821803597923801</v>
      </c>
    </row>
    <row r="117" spans="10:14" ht="15" customHeight="1">
      <c r="J117" s="167"/>
      <c r="K117" s="9" t="str">
        <f>Results!C121</f>
        <v>C03</v>
      </c>
      <c r="L117" s="9" t="str">
        <f>Results!B121</f>
        <v>NM_006304</v>
      </c>
      <c r="M117" s="46">
        <f>Results!F121</f>
        <v>0.22110104941670447</v>
      </c>
      <c r="N117" s="46">
        <f>Results!G121</f>
        <v>2.8794320650216846E-3</v>
      </c>
    </row>
    <row r="118" spans="10:14" ht="15" customHeight="1">
      <c r="J118" s="167"/>
      <c r="K118" s="9" t="str">
        <f>Results!C122</f>
        <v>C04</v>
      </c>
      <c r="L118" s="9" t="str">
        <f>Results!B122</f>
        <v>NM_024608</v>
      </c>
      <c r="M118" s="46">
        <f>Results!F122</f>
        <v>7.5710330042055851E-4</v>
      </c>
      <c r="N118" s="46">
        <f>Results!G122</f>
        <v>7.01538780193358E-2</v>
      </c>
    </row>
    <row r="119" spans="10:14" ht="15" customHeight="1">
      <c r="J119" s="167"/>
      <c r="K119" s="9" t="str">
        <f>Results!C123</f>
        <v>C05</v>
      </c>
      <c r="L119" s="9" t="str">
        <f>Results!B123</f>
        <v>NM_024596</v>
      </c>
      <c r="M119" s="46">
        <f>Results!F123</f>
        <v>8.1332022529638211E-4</v>
      </c>
      <c r="N119" s="46">
        <f>Results!G123</f>
        <v>5.4681230666345682E-4</v>
      </c>
    </row>
    <row r="120" spans="10:14" ht="15" customHeight="1">
      <c r="J120" s="167"/>
      <c r="K120" s="9" t="str">
        <f>Results!C124</f>
        <v>C06</v>
      </c>
      <c r="L120" s="9" t="str">
        <f>Results!B124</f>
        <v>NM_004639</v>
      </c>
      <c r="M120" s="46">
        <f>Results!F124</f>
        <v>2.4736372804554381E-2</v>
      </c>
      <c r="N120" s="46">
        <f>Results!G124</f>
        <v>5.4681230666345682E-4</v>
      </c>
    </row>
    <row r="121" spans="10:14" ht="15" customHeight="1">
      <c r="J121" s="167"/>
      <c r="K121" s="9" t="str">
        <f>Results!C125</f>
        <v>C07</v>
      </c>
      <c r="L121" s="9" t="str">
        <f>Results!B125</f>
        <v>NM_001080124</v>
      </c>
      <c r="M121" s="46">
        <f>Results!F125</f>
        <v>0.92837384135713108</v>
      </c>
      <c r="N121" s="46">
        <f>Results!G125</f>
        <v>6.3226215018870185E-2</v>
      </c>
    </row>
    <row r="122" spans="10:14" ht="15" customHeight="1">
      <c r="J122" s="167"/>
      <c r="K122" s="9" t="str">
        <f>Results!C126</f>
        <v>C08</v>
      </c>
      <c r="L122" s="9" t="str">
        <f>Results!B126</f>
        <v>NM_021141</v>
      </c>
      <c r="M122" s="46">
        <f>Results!F126</f>
        <v>0.62681478335027951</v>
      </c>
      <c r="N122" s="46">
        <f>Results!G126</f>
        <v>9.2997344619152281E-2</v>
      </c>
    </row>
    <row r="123" spans="10:14" ht="15" customHeight="1">
      <c r="J123" s="167"/>
      <c r="K123" s="9" t="str">
        <f>Results!C127</f>
        <v>C09</v>
      </c>
      <c r="L123" s="9" t="str">
        <f>Results!B127</f>
        <v>NM_003401</v>
      </c>
      <c r="M123" s="46">
        <f>Results!F127</f>
        <v>0.5431582306547349</v>
      </c>
      <c r="N123" s="46">
        <f>Results!G127</f>
        <v>0.12910946439367343</v>
      </c>
    </row>
    <row r="124" spans="10:14" ht="15" customHeight="1">
      <c r="J124" s="167"/>
      <c r="K124" s="9" t="str">
        <f>Results!C128</f>
        <v>C10</v>
      </c>
      <c r="L124" s="9" t="str">
        <f>Results!B128</f>
        <v>NM_001017415</v>
      </c>
      <c r="M124" s="46">
        <f>Results!F128</f>
        <v>0.27600719438107718</v>
      </c>
      <c r="N124" s="46">
        <f>Results!G128</f>
        <v>2.4803141437003125E-2</v>
      </c>
    </row>
    <row r="125" spans="10:14" ht="15" customHeight="1">
      <c r="J125" s="167"/>
      <c r="K125" s="9" t="str">
        <f>Results!C129</f>
        <v>C11</v>
      </c>
      <c r="L125" s="9" t="str">
        <f>Results!B129</f>
        <v>NM_000373</v>
      </c>
      <c r="M125" s="46">
        <f>Results!F129</f>
        <v>8.4169680103488922E-2</v>
      </c>
      <c r="N125" s="46">
        <f>Results!G129</f>
        <v>0.15142409211750893</v>
      </c>
    </row>
    <row r="126" spans="10:14" ht="15" customHeight="1">
      <c r="J126" s="167"/>
      <c r="K126" s="9" t="str">
        <f>Results!C130</f>
        <v>C12</v>
      </c>
      <c r="L126" s="9" t="str">
        <f>Results!B130</f>
        <v>NM_001074</v>
      </c>
      <c r="M126" s="46">
        <f>Results!F130</f>
        <v>0.66716296531900077</v>
      </c>
      <c r="N126" s="46">
        <f>Results!G130</f>
        <v>1.3633816994387871E-2</v>
      </c>
    </row>
    <row r="127" spans="10:14" ht="15" customHeight="1">
      <c r="J127" s="167"/>
      <c r="K127" s="9" t="str">
        <f>Results!C131</f>
        <v>D01</v>
      </c>
      <c r="L127" s="9" t="str">
        <f>Results!B131</f>
        <v>NM_182729</v>
      </c>
      <c r="M127" s="46">
        <f>Results!F131</f>
        <v>2.4899402294966158</v>
      </c>
      <c r="N127" s="46">
        <f>Results!G131</f>
        <v>0.21266679023771401</v>
      </c>
    </row>
    <row r="128" spans="10:14" ht="15" customHeight="1">
      <c r="J128" s="167"/>
      <c r="K128" s="9" t="str">
        <f>Results!C132</f>
        <v>D02</v>
      </c>
      <c r="L128" s="9" t="str">
        <f>Results!B132</f>
        <v>NM_000355</v>
      </c>
      <c r="M128" s="46">
        <f>Results!F132</f>
        <v>1.1919309277468133E-2</v>
      </c>
      <c r="N128" s="46">
        <f>Results!G132</f>
        <v>0.48074152624132638</v>
      </c>
    </row>
    <row r="129" spans="10:14" ht="15" customHeight="1">
      <c r="J129" s="167"/>
      <c r="K129" s="9" t="str">
        <f>Results!C133</f>
        <v>D03</v>
      </c>
      <c r="L129" s="9" t="str">
        <f>Results!B133</f>
        <v>NM_000636</v>
      </c>
      <c r="M129" s="46">
        <f>Results!F133</f>
        <v>0.32221847275742471</v>
      </c>
      <c r="N129" s="46">
        <f>Results!G133</f>
        <v>3.1364175072788126E-3</v>
      </c>
    </row>
    <row r="130" spans="10:14" ht="15" customHeight="1">
      <c r="J130" s="167"/>
      <c r="K130" s="9" t="str">
        <f>Results!C134</f>
        <v>D04</v>
      </c>
      <c r="L130" s="9" t="str">
        <f>Results!B134</f>
        <v>NM_194255</v>
      </c>
      <c r="M130" s="46">
        <f>Results!F134</f>
        <v>0.29581718640673488</v>
      </c>
      <c r="N130" s="46">
        <f>Results!G134</f>
        <v>0.23542400434683686</v>
      </c>
    </row>
    <row r="131" spans="10:14" ht="15" customHeight="1">
      <c r="J131" s="167"/>
      <c r="K131" s="9" t="str">
        <f>Results!C135</f>
        <v>D05</v>
      </c>
      <c r="L131" s="9" t="str">
        <f>Results!B135</f>
        <v>NM_000452</v>
      </c>
      <c r="M131" s="46">
        <f>Results!F135</f>
        <v>0.26415277013701577</v>
      </c>
      <c r="N131" s="46">
        <f>Results!G135</f>
        <v>0.31643914849256999</v>
      </c>
    </row>
    <row r="132" spans="10:14" ht="15" customHeight="1">
      <c r="J132" s="167"/>
      <c r="K132" s="9" t="str">
        <f>Results!C136</f>
        <v>D06</v>
      </c>
      <c r="L132" s="9" t="str">
        <f>Results!B136</f>
        <v>NM_022362</v>
      </c>
      <c r="M132" s="46">
        <f>Results!F136</f>
        <v>0.3485516698483665</v>
      </c>
      <c r="N132" s="46">
        <f>Results!G136</f>
        <v>0.10390473701784846</v>
      </c>
    </row>
    <row r="133" spans="10:14" ht="15" customHeight="1">
      <c r="J133" s="167"/>
      <c r="K133" s="9" t="str">
        <f>Results!C137</f>
        <v>D07</v>
      </c>
      <c r="L133" s="9" t="str">
        <f>Results!B137</f>
        <v>NM_005410</v>
      </c>
      <c r="M133" s="46">
        <f>Results!F137</f>
        <v>0.73685080619503474</v>
      </c>
      <c r="N133" s="46">
        <f>Results!G137</f>
        <v>0.4464797555301912</v>
      </c>
    </row>
    <row r="134" spans="10:14" ht="15" customHeight="1">
      <c r="J134" s="167"/>
      <c r="K134" s="9" t="str">
        <f>Results!C138</f>
        <v>D08</v>
      </c>
      <c r="L134" s="9" t="str">
        <f>Results!B138</f>
        <v>NM_022162</v>
      </c>
      <c r="M134" s="46">
        <f>Results!F138</f>
        <v>0.51504763651811503</v>
      </c>
      <c r="N134" s="46">
        <f>Results!G138</f>
        <v>0.19614602447418766</v>
      </c>
    </row>
    <row r="135" spans="10:14" ht="15" customHeight="1">
      <c r="J135" s="167"/>
      <c r="K135" s="9" t="str">
        <f>Results!C139</f>
        <v>D09</v>
      </c>
      <c r="L135" s="9" t="str">
        <f>Results!B139</f>
        <v>NM_000450</v>
      </c>
      <c r="M135" s="46">
        <f>Results!F139</f>
        <v>1.1887492611868107</v>
      </c>
      <c r="N135" s="46">
        <f>Results!G139</f>
        <v>6.4704057740086127E-2</v>
      </c>
    </row>
    <row r="136" spans="10:14" ht="15" customHeight="1">
      <c r="J136" s="167"/>
      <c r="K136" s="9" t="str">
        <f>Results!C140</f>
        <v>D10</v>
      </c>
      <c r="L136" s="9" t="str">
        <f>Results!B140</f>
        <v>NM_002957</v>
      </c>
      <c r="M136" s="46">
        <f>Results!F140</f>
        <v>1.0541726086945675</v>
      </c>
      <c r="N136" s="46">
        <f>Results!G140</f>
        <v>7.3400214782344706E-3</v>
      </c>
    </row>
    <row r="137" spans="10:14" ht="15" customHeight="1">
      <c r="J137" s="167"/>
      <c r="K137" s="9" t="str">
        <f>Results!C141</f>
        <v>D11</v>
      </c>
      <c r="L137" s="9" t="str">
        <f>Results!B141</f>
        <v>NM_002894</v>
      </c>
      <c r="M137" s="46">
        <f>Results!F141</f>
        <v>0.16411485967495815</v>
      </c>
      <c r="N137" s="46">
        <f>Results!G141</f>
        <v>0.44442134058328536</v>
      </c>
    </row>
    <row r="138" spans="10:14" ht="15" customHeight="1">
      <c r="J138" s="167"/>
      <c r="K138" s="9" t="str">
        <f>Results!C142</f>
        <v>D12</v>
      </c>
      <c r="L138" s="9" t="str">
        <f>Results!B142</f>
        <v>NM_002890</v>
      </c>
      <c r="M138" s="46">
        <f>Results!F142</f>
        <v>0.32596247106580628</v>
      </c>
      <c r="N138" s="46">
        <f>Results!G142</f>
        <v>3.0185510278901435E-2</v>
      </c>
    </row>
    <row r="139" spans="10:14" ht="15" customHeight="1">
      <c r="J139" s="167"/>
      <c r="K139" s="9" t="str">
        <f>Results!C143</f>
        <v>E01</v>
      </c>
      <c r="L139" s="9" t="str">
        <f>Results!B143</f>
        <v>NM_000958</v>
      </c>
      <c r="M139" s="46">
        <f>Results!F143</f>
        <v>0.69069041648076268</v>
      </c>
      <c r="N139" s="46">
        <f>Results!G143</f>
        <v>8.8388347648318447E-2</v>
      </c>
    </row>
    <row r="140" spans="10:14" ht="15" customHeight="1">
      <c r="J140" s="167"/>
      <c r="K140" s="9" t="str">
        <f>Results!C144</f>
        <v>E02</v>
      </c>
      <c r="L140" s="9" t="str">
        <f>Results!B144</f>
        <v>NM_000956</v>
      </c>
      <c r="M140" s="46">
        <f>Results!F144</f>
        <v>5.7224540271408324E-2</v>
      </c>
      <c r="N140" s="46">
        <f>Results!G144</f>
        <v>9.8755163982922139E-2</v>
      </c>
    </row>
    <row r="141" spans="10:14" ht="15" customHeight="1">
      <c r="J141" s="167"/>
      <c r="K141" s="9" t="str">
        <f>Results!C145</f>
        <v>E03</v>
      </c>
      <c r="L141" s="9" t="str">
        <f>Results!B145</f>
        <v>NM_000264</v>
      </c>
      <c r="M141" s="46">
        <f>Results!F145</f>
        <v>0.16525636879647865</v>
      </c>
      <c r="N141" s="46">
        <f>Results!G145</f>
        <v>4.5331781419242975E-2</v>
      </c>
    </row>
    <row r="142" spans="10:14" ht="15" customHeight="1">
      <c r="J142" s="167"/>
      <c r="K142" s="9" t="str">
        <f>Results!C146</f>
        <v>E04</v>
      </c>
      <c r="L142" s="9" t="str">
        <f>Results!B146</f>
        <v>NM_002734</v>
      </c>
      <c r="M142" s="46">
        <f>Results!F146</f>
        <v>0.53321075219460767</v>
      </c>
      <c r="N142" s="46">
        <f>Results!G146</f>
        <v>0.13966089225902753</v>
      </c>
    </row>
    <row r="143" spans="10:14" ht="15" customHeight="1">
      <c r="J143" s="167"/>
      <c r="K143" s="9" t="str">
        <f>Results!C147</f>
        <v>E05</v>
      </c>
      <c r="L143" s="9" t="str">
        <f>Results!B147</f>
        <v>NM_018272</v>
      </c>
      <c r="M143" s="46">
        <f>Results!F147</f>
        <v>0.2476047868667067</v>
      </c>
      <c r="N143" s="46">
        <f>Results!G147</f>
        <v>0.13060964410760886</v>
      </c>
    </row>
    <row r="144" spans="10:14" ht="15" customHeight="1">
      <c r="J144" s="167"/>
      <c r="K144" s="9" t="str">
        <f>Results!C148</f>
        <v>E06</v>
      </c>
      <c r="L144" s="9" t="str">
        <f>Results!B148</f>
        <v>NM_018248</v>
      </c>
      <c r="M144" s="46">
        <f>Results!F148</f>
        <v>1.1220298918535712</v>
      </c>
      <c r="N144" s="46">
        <f>Results!G148</f>
        <v>0.12102133699786047</v>
      </c>
    </row>
    <row r="145" spans="10:14" ht="15" customHeight="1">
      <c r="J145" s="167"/>
      <c r="K145" s="9" t="str">
        <f>Results!C149</f>
        <v>E07</v>
      </c>
      <c r="L145" s="9" t="str">
        <f>Results!B149</f>
        <v>NM_017672</v>
      </c>
      <c r="M145" s="46">
        <f>Results!F149</f>
        <v>6.4084137704580407E-2</v>
      </c>
      <c r="N145" s="46">
        <f>Results!G149</f>
        <v>0.30214926408669224</v>
      </c>
    </row>
    <row r="146" spans="10:14" ht="15" customHeight="1">
      <c r="J146" s="167"/>
      <c r="K146" s="9" t="str">
        <f>Results!C150</f>
        <v>E08</v>
      </c>
      <c r="L146" s="9" t="str">
        <f>Results!B150</f>
        <v>NM_019093</v>
      </c>
      <c r="M146" s="46">
        <f>Results!F150</f>
        <v>4.8119910778769079E-2</v>
      </c>
      <c r="N146" s="46">
        <f>Results!G150</f>
        <v>0.17075503209429951</v>
      </c>
    </row>
    <row r="147" spans="10:14" ht="15" customHeight="1">
      <c r="J147" s="167"/>
      <c r="K147" s="9" t="str">
        <f>Results!C151</f>
        <v>E09</v>
      </c>
      <c r="L147" s="9" t="str">
        <f>Results!B151</f>
        <v>NM_007120</v>
      </c>
      <c r="M147" s="46">
        <f>Results!F151</f>
        <v>4.5105414742544231E-2</v>
      </c>
      <c r="N147" s="46">
        <f>Results!G151</f>
        <v>9.2997344619152114E-2</v>
      </c>
    </row>
    <row r="148" spans="10:14" ht="15" customHeight="1">
      <c r="J148" s="167"/>
      <c r="K148" s="9" t="str">
        <f>Results!C152</f>
        <v>E10</v>
      </c>
      <c r="L148" s="9" t="str">
        <f>Results!B152</f>
        <v>NM_001184</v>
      </c>
      <c r="M148" s="46">
        <f>Results!F152</f>
        <v>0.25633655081832157</v>
      </c>
      <c r="N148" s="46">
        <f>Results!G152</f>
        <v>2.3737854128681252E-2</v>
      </c>
    </row>
    <row r="149" spans="10:14" ht="15" customHeight="1">
      <c r="J149" s="167"/>
      <c r="K149" s="9" t="str">
        <f>Results!C153</f>
        <v>E11</v>
      </c>
      <c r="L149" s="9" t="str">
        <f>Results!B153</f>
        <v>NM_205862</v>
      </c>
      <c r="M149" s="46">
        <f>Results!F153</f>
        <v>0.29107128878695621</v>
      </c>
      <c r="N149" s="46">
        <f>Results!G153</f>
        <v>6.9188048849706779E-2</v>
      </c>
    </row>
    <row r="150" spans="10:14" ht="15" customHeight="1">
      <c r="J150" s="167"/>
      <c r="K150" s="9" t="str">
        <f>Results!C154</f>
        <v>E12</v>
      </c>
      <c r="L150" s="9" t="str">
        <f>Results!B154</f>
        <v>NM_019075</v>
      </c>
      <c r="M150" s="46">
        <f>Results!F154</f>
        <v>0.23479025644616175</v>
      </c>
      <c r="N150" s="46">
        <f>Results!G154</f>
        <v>4.2787504029724734E-2</v>
      </c>
    </row>
    <row r="151" spans="10:14" ht="15" customHeight="1">
      <c r="J151" s="167"/>
      <c r="K151" s="9" t="str">
        <f>Results!C155</f>
        <v>F01</v>
      </c>
      <c r="L151" s="9" t="str">
        <f>Results!B155</f>
        <v>NM_017442</v>
      </c>
      <c r="M151" s="46">
        <f>Results!F155</f>
        <v>1.5081477547135484</v>
      </c>
      <c r="N151" s="46">
        <f>Results!G155</f>
        <v>2.18432802215472E-2</v>
      </c>
    </row>
    <row r="152" spans="10:14" ht="15" customHeight="1">
      <c r="J152" s="167"/>
      <c r="K152" s="9" t="str">
        <f>Results!C156</f>
        <v>F02</v>
      </c>
      <c r="L152" s="9" t="str">
        <f>Results!B156</f>
        <v>NM_000534</v>
      </c>
      <c r="M152" s="46">
        <f>Results!F156</f>
        <v>0.53816150803276919</v>
      </c>
      <c r="N152" s="46">
        <f>Results!G156</f>
        <v>0.10932283375697965</v>
      </c>
    </row>
    <row r="153" spans="10:14" ht="15" customHeight="1">
      <c r="J153" s="167"/>
      <c r="K153" s="9" t="str">
        <f>Results!C157</f>
        <v>F03</v>
      </c>
      <c r="L153" s="9" t="str">
        <f>Results!B157</f>
        <v>NM_002613</v>
      </c>
      <c r="M153" s="46">
        <f>Results!F157</f>
        <v>1.6996394427436911E-3</v>
      </c>
      <c r="N153" s="46">
        <f>Results!G157</f>
        <v>0.23488068730350298</v>
      </c>
    </row>
    <row r="154" spans="10:14" ht="15" customHeight="1">
      <c r="J154" s="167"/>
      <c r="K154" s="9" t="str">
        <f>Results!C158</f>
        <v>F04</v>
      </c>
      <c r="L154" s="9" t="str">
        <f>Results!B158</f>
        <v>NM_016341</v>
      </c>
      <c r="M154" s="46">
        <f>Results!F158</f>
        <v>0.50212244176977383</v>
      </c>
      <c r="N154" s="46">
        <f>Results!G158</f>
        <v>5.4681230666345682E-4</v>
      </c>
    </row>
    <row r="155" spans="10:14" ht="15" customHeight="1">
      <c r="J155" s="167"/>
      <c r="K155" s="9" t="str">
        <f>Results!C159</f>
        <v>F05</v>
      </c>
      <c r="L155" s="9" t="str">
        <f>Results!B159</f>
        <v>NM_020529</v>
      </c>
      <c r="M155" s="46">
        <f>Results!F159</f>
        <v>0.68750611202046152</v>
      </c>
      <c r="N155" s="46">
        <f>Results!G159</f>
        <v>0.42239558682751221</v>
      </c>
    </row>
    <row r="156" spans="10:14" ht="15" customHeight="1">
      <c r="J156" s="167"/>
      <c r="K156" s="9" t="str">
        <f>Results!C160</f>
        <v>F06</v>
      </c>
      <c r="L156" s="9" t="str">
        <f>Results!B160</f>
        <v>NM_003998</v>
      </c>
      <c r="M156" s="46">
        <f>Results!F160</f>
        <v>0.43110497336325609</v>
      </c>
      <c r="N156" s="46">
        <f>Results!G160</f>
        <v>5.4681230666345682E-4</v>
      </c>
    </row>
    <row r="157" spans="10:14" ht="15" customHeight="1">
      <c r="J157" s="167"/>
      <c r="K157" s="9" t="str">
        <f>Results!C161</f>
        <v>F07</v>
      </c>
      <c r="L157" s="9" t="str">
        <f>Results!B161</f>
        <v>NM_006164</v>
      </c>
      <c r="M157" s="46">
        <f>Results!F161</f>
        <v>5.2001818044323193E-3</v>
      </c>
      <c r="N157" s="46">
        <f>Results!G161</f>
        <v>7.6415017355754303E-2</v>
      </c>
    </row>
    <row r="158" spans="10:14" ht="15" customHeight="1">
      <c r="J158" s="167"/>
      <c r="K158" s="9" t="str">
        <f>Results!C162</f>
        <v>F08</v>
      </c>
      <c r="L158" s="9" t="str">
        <f>Results!B162</f>
        <v>NM_002485</v>
      </c>
      <c r="M158" s="46">
        <f>Results!F162</f>
        <v>0.10978689645449129</v>
      </c>
      <c r="N158" s="46">
        <f>Results!G162</f>
        <v>3.6482118867405378E-2</v>
      </c>
    </row>
    <row r="159" spans="10:14" ht="15" customHeight="1">
      <c r="J159" s="167"/>
      <c r="K159" s="9" t="str">
        <f>Results!C163</f>
        <v>F09</v>
      </c>
      <c r="L159" s="9" t="str">
        <f>Results!B163</f>
        <v>NM_002454</v>
      </c>
      <c r="M159" s="46">
        <f>Results!F163</f>
        <v>2.3728714873662286E-2</v>
      </c>
      <c r="N159" s="46">
        <f>Results!G163</f>
        <v>3.1394739825064209E-2</v>
      </c>
    </row>
    <row r="160" spans="10:14" ht="15" customHeight="1">
      <c r="J160" s="167"/>
      <c r="K160" s="9" t="str">
        <f>Results!C164</f>
        <v>F10</v>
      </c>
      <c r="L160" s="9" t="str">
        <f>Results!B164</f>
        <v>NM_019899</v>
      </c>
      <c r="M160" s="46">
        <f>Results!F164</f>
        <v>4.8407437617673001E-3</v>
      </c>
      <c r="N160" s="46">
        <f>Results!G164</f>
        <v>9.9115976080072742E-3</v>
      </c>
    </row>
    <row r="161" spans="10:14" ht="15" customHeight="1">
      <c r="J161" s="167"/>
      <c r="K161" s="9" t="str">
        <f>Results!C165</f>
        <v>F11</v>
      </c>
      <c r="L161" s="9" t="str">
        <f>Results!B165</f>
        <v>NM_005590</v>
      </c>
      <c r="M161" s="46">
        <f>Results!F165</f>
        <v>0.69228809519692069</v>
      </c>
      <c r="N161" s="46">
        <f>Results!G165</f>
        <v>5.4681230666345682E-4</v>
      </c>
    </row>
    <row r="162" spans="10:14" ht="15" customHeight="1">
      <c r="J162" s="167"/>
      <c r="K162" s="9" t="str">
        <f>Results!C166</f>
        <v>F12</v>
      </c>
      <c r="L162" s="9" t="str">
        <f>Results!B166</f>
        <v>NM_000250</v>
      </c>
      <c r="M162" s="46">
        <f>Results!F166</f>
        <v>0.39214101351535752</v>
      </c>
      <c r="N162" s="46">
        <f>Results!G166</f>
        <v>0.2786771591472309</v>
      </c>
    </row>
    <row r="163" spans="10:14" ht="15" customHeight="1">
      <c r="J163" s="167"/>
      <c r="K163" s="9" t="str">
        <f>Results!C167</f>
        <v>G01</v>
      </c>
      <c r="L163" s="9" t="str">
        <f>Results!B167</f>
        <v>NM_002426</v>
      </c>
      <c r="M163" s="46">
        <f>Results!F167</f>
        <v>1.346714881655823</v>
      </c>
      <c r="N163" s="46">
        <f>Results!G167</f>
        <v>0.11825720584069953</v>
      </c>
    </row>
    <row r="164" spans="10:14" ht="15" customHeight="1">
      <c r="J164" s="167"/>
      <c r="K164" s="9" t="str">
        <f>Results!C168</f>
        <v>G02</v>
      </c>
      <c r="L164" s="9" t="str">
        <f>Results!B168</f>
        <v>NM_002422</v>
      </c>
      <c r="M164" s="46">
        <f>Results!F168</f>
        <v>4.6571406205912984</v>
      </c>
      <c r="N164" s="46">
        <f>Results!G168</f>
        <v>0.3568360635427163</v>
      </c>
    </row>
    <row r="165" spans="10:14" ht="15" customHeight="1">
      <c r="J165" s="167"/>
      <c r="K165" s="9" t="str">
        <f>Results!C169</f>
        <v>G03</v>
      </c>
      <c r="L165" s="9" t="str">
        <f>Results!B169</f>
        <v>NM_004530</v>
      </c>
      <c r="M165" s="46">
        <f>Results!F169</f>
        <v>6.3371031147243704E-4</v>
      </c>
      <c r="N165" s="46">
        <f>Results!G169</f>
        <v>1.8833920347746949</v>
      </c>
    </row>
    <row r="166" spans="10:14" ht="15" customHeight="1">
      <c r="J166" s="167"/>
      <c r="K166" s="9" t="str">
        <f>Results!C170</f>
        <v>G04</v>
      </c>
      <c r="L166" s="9" t="str">
        <f>Results!B170</f>
        <v>NM_002421</v>
      </c>
      <c r="M166" s="46">
        <f>Results!F170</f>
        <v>1.1224366076599797E-2</v>
      </c>
      <c r="N166" s="46">
        <f>Results!G170</f>
        <v>5.4681230666345682E-4</v>
      </c>
    </row>
    <row r="167" spans="10:14" ht="15" customHeight="1">
      <c r="J167" s="167"/>
      <c r="K167" s="9" t="str">
        <f>Results!C171</f>
        <v>G05</v>
      </c>
      <c r="L167" s="9" t="str">
        <f>Results!B171</f>
        <v>NM_000244</v>
      </c>
      <c r="M167" s="46">
        <f>Results!F171</f>
        <v>0.21555248668162841</v>
      </c>
      <c r="N167" s="46">
        <f>Results!G171</f>
        <v>8.042881028003648E-4</v>
      </c>
    </row>
    <row r="168" spans="10:14" ht="15" customHeight="1">
      <c r="J168" s="167"/>
      <c r="K168" s="9" t="str">
        <f>Results!C172</f>
        <v>G06</v>
      </c>
      <c r="L168" s="9" t="str">
        <f>Results!B172</f>
        <v>NM_006152</v>
      </c>
      <c r="M168" s="46">
        <f>Results!F172</f>
        <v>3.5800191405888318E-2</v>
      </c>
      <c r="N168" s="46">
        <f>Results!G172</f>
        <v>6.6063627535086308E-2</v>
      </c>
    </row>
    <row r="169" spans="10:14" ht="15" customHeight="1">
      <c r="J169" s="167"/>
      <c r="K169" s="9" t="str">
        <f>Results!C173</f>
        <v>G07</v>
      </c>
      <c r="L169" s="9" t="str">
        <f>Results!B173</f>
        <v>NM_002312</v>
      </c>
      <c r="M169" s="46">
        <f>Results!F173</f>
        <v>2.968979847680139E-2</v>
      </c>
      <c r="N169" s="46">
        <f>Results!G173</f>
        <v>2.486051511734122E-2</v>
      </c>
    </row>
    <row r="170" spans="10:14" ht="15" customHeight="1">
      <c r="J170" s="167"/>
      <c r="K170" s="9" t="str">
        <f>Results!C174</f>
        <v>G08</v>
      </c>
      <c r="L170" s="9" t="str">
        <f>Results!B174</f>
        <v>NM_005544</v>
      </c>
      <c r="M170" s="46">
        <f>Results!F174</f>
        <v>0.52952759649080172</v>
      </c>
      <c r="N170" s="46">
        <f>Results!G174</f>
        <v>6.6612100919371644E-3</v>
      </c>
    </row>
    <row r="171" spans="10:14" ht="15" customHeight="1">
      <c r="J171" s="167"/>
      <c r="K171" s="9" t="str">
        <f>Results!C175</f>
        <v>G09</v>
      </c>
      <c r="L171" s="9" t="str">
        <f>Results!B175</f>
        <v>NM_001562</v>
      </c>
      <c r="M171" s="46">
        <f>Results!F175</f>
        <v>1.0521210012936117E-2</v>
      </c>
      <c r="N171" s="46">
        <f>Results!G175</f>
        <v>0.31136240558970568</v>
      </c>
    </row>
    <row r="172" spans="10:14" ht="15" customHeight="1">
      <c r="J172" s="167"/>
      <c r="K172" s="9" t="str">
        <f>Results!C176</f>
        <v>G10</v>
      </c>
      <c r="L172" s="9" t="str">
        <f>Results!B176</f>
        <v>NM_002187</v>
      </c>
      <c r="M172" s="46">
        <f>Results!F176</f>
        <v>2.2920427735169724E-2</v>
      </c>
      <c r="N172" s="46">
        <f>Results!G176</f>
        <v>3.4560344967954912E-3</v>
      </c>
    </row>
    <row r="173" spans="10:14" ht="15" customHeight="1">
      <c r="J173" s="167"/>
      <c r="K173" s="9" t="str">
        <f>Results!C177</f>
        <v>G11</v>
      </c>
      <c r="L173" s="9" t="str">
        <f>Results!B177</f>
        <v>NM_000882</v>
      </c>
      <c r="M173" s="46">
        <f>Results!F177</f>
        <v>0.47066672861657416</v>
      </c>
      <c r="N173" s="46">
        <f>Results!G177</f>
        <v>3.6063085992611148E-2</v>
      </c>
    </row>
    <row r="174" spans="10:14" ht="15" customHeight="1">
      <c r="J174" s="167"/>
      <c r="K174" s="9" t="str">
        <f>Results!C178</f>
        <v>G12</v>
      </c>
      <c r="L174" s="9" t="str">
        <f>Results!B178</f>
        <v>NM_000575</v>
      </c>
      <c r="M174" s="46">
        <f>Results!F178</f>
        <v>108.59228336671069</v>
      </c>
      <c r="N174" s="46">
        <f>Results!G178</f>
        <v>0.1903421090165342</v>
      </c>
    </row>
  </sheetData>
  <mergeCells count="9">
    <mergeCell ref="J7:J90"/>
    <mergeCell ref="J91:J174"/>
    <mergeCell ref="A2:H2"/>
    <mergeCell ref="A4:H4"/>
    <mergeCell ref="M5:N5"/>
    <mergeCell ref="L5:L6"/>
    <mergeCell ref="K5:K6"/>
    <mergeCell ref="J4:N4"/>
    <mergeCell ref="J5:J6"/>
  </mergeCells>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图表</vt:lpstr>
      </vt:variant>
      <vt:variant>
        <vt:i4>1</vt:i4>
      </vt:variant>
    </vt:vector>
  </HeadingPairs>
  <TitlesOfParts>
    <vt:vector size="13" baseType="lpstr">
      <vt:lpstr>Instructions</vt:lpstr>
      <vt:lpstr>Gene Table</vt:lpstr>
      <vt:lpstr>Test Sample Data</vt:lpstr>
      <vt:lpstr>Control Sample Data</vt:lpstr>
      <vt:lpstr>Choose Housekeeping Genes</vt:lpstr>
      <vt:lpstr>QC Report</vt:lpstr>
      <vt:lpstr>Results</vt:lpstr>
      <vt:lpstr>Data for 3D Profile</vt:lpstr>
      <vt:lpstr>Scatter Plot</vt:lpstr>
      <vt:lpstr>Volcano Plot</vt:lpstr>
      <vt:lpstr>Calculations</vt:lpstr>
      <vt:lpstr>Gene List</vt:lpstr>
      <vt:lpstr>3D Profile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jpy</dc:creator>
  <cp:lastModifiedBy>雨林木风</cp:lastModifiedBy>
  <cp:lastPrinted>2008-03-03T15:10:12Z</cp:lastPrinted>
  <dcterms:created xsi:type="dcterms:W3CDTF">2005-05-13T13:33:47Z</dcterms:created>
  <dcterms:modified xsi:type="dcterms:W3CDTF">2013-07-17T07:41:24Z</dcterms:modified>
</cp:coreProperties>
</file>